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зное\2025\Прейскуранты на сайт\01.08 Прейскуранты\"/>
    </mc:Choice>
  </mc:AlternateContent>
  <bookViews>
    <workbookView xWindow="0" yWindow="0" windowWidth="28800" windowHeight="13830"/>
  </bookViews>
  <sheets>
    <sheet name="РБ" sheetId="1" r:id="rId1"/>
  </sheets>
  <definedNames>
    <definedName name="_xlnm.Print_Titles" localSheetId="0">РБ!$13:$14</definedName>
    <definedName name="_xlnm.Print_Area" localSheetId="0">РБ!$A$1:$I$127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8" i="1" l="1"/>
  <c r="I118" i="1"/>
  <c r="H118" i="1"/>
  <c r="J117" i="1"/>
  <c r="J116" i="1"/>
  <c r="I116" i="1"/>
  <c r="H116" i="1"/>
  <c r="J115" i="1"/>
  <c r="I115" i="1"/>
  <c r="H115" i="1"/>
  <c r="J114" i="1"/>
  <c r="I114" i="1"/>
  <c r="H114" i="1"/>
  <c r="J113" i="1"/>
  <c r="I113" i="1"/>
  <c r="H113" i="1"/>
  <c r="J112" i="1"/>
  <c r="I112" i="1"/>
  <c r="H112" i="1"/>
  <c r="J111" i="1"/>
  <c r="I111" i="1"/>
  <c r="H111" i="1"/>
  <c r="J110" i="1"/>
  <c r="I110" i="1"/>
  <c r="J109" i="1"/>
  <c r="I109" i="1"/>
  <c r="H109" i="1"/>
  <c r="H110" i="1" s="1"/>
  <c r="J108" i="1"/>
  <c r="J107" i="1"/>
  <c r="I107" i="1"/>
  <c r="H107" i="1"/>
  <c r="J106" i="1"/>
  <c r="I106" i="1"/>
  <c r="H106" i="1"/>
  <c r="J105" i="1"/>
  <c r="J104" i="1"/>
  <c r="I104" i="1"/>
  <c r="H104" i="1"/>
  <c r="J103" i="1"/>
  <c r="I103" i="1"/>
  <c r="H103" i="1"/>
  <c r="J102" i="1"/>
  <c r="J101" i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J96" i="1"/>
  <c r="I96" i="1"/>
  <c r="H96" i="1"/>
  <c r="J95" i="1"/>
  <c r="J94" i="1"/>
  <c r="I94" i="1"/>
  <c r="H94" i="1"/>
  <c r="J93" i="1"/>
  <c r="I93" i="1"/>
  <c r="H93" i="1"/>
  <c r="J92" i="1"/>
  <c r="I92" i="1"/>
  <c r="H92" i="1"/>
  <c r="J91" i="1"/>
  <c r="I91" i="1"/>
  <c r="H91" i="1"/>
  <c r="J90" i="1"/>
  <c r="I90" i="1"/>
  <c r="H90" i="1"/>
  <c r="J89" i="1"/>
  <c r="I89" i="1"/>
  <c r="H89" i="1"/>
  <c r="J88" i="1"/>
  <c r="J87" i="1"/>
  <c r="I87" i="1"/>
  <c r="H87" i="1"/>
  <c r="J86" i="1"/>
  <c r="I86" i="1"/>
  <c r="H86" i="1"/>
  <c r="J85" i="1"/>
  <c r="I85" i="1"/>
  <c r="H85" i="1"/>
  <c r="J84" i="1"/>
  <c r="I84" i="1"/>
  <c r="H84" i="1"/>
  <c r="J83" i="1"/>
  <c r="J82" i="1"/>
  <c r="I82" i="1"/>
  <c r="H82" i="1"/>
  <c r="J81" i="1"/>
  <c r="I81" i="1"/>
  <c r="H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J67" i="1"/>
  <c r="I67" i="1"/>
  <c r="H67" i="1"/>
  <c r="J66" i="1"/>
  <c r="I66" i="1"/>
  <c r="H66" i="1"/>
  <c r="J65" i="1"/>
  <c r="I65" i="1"/>
  <c r="H65" i="1"/>
  <c r="J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J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J50" i="1"/>
  <c r="I50" i="1"/>
  <c r="J49" i="1"/>
  <c r="I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J43" i="1"/>
  <c r="I43" i="1"/>
  <c r="J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J36" i="1"/>
  <c r="I36" i="1"/>
  <c r="H36" i="1"/>
  <c r="J35" i="1"/>
  <c r="J34" i="1"/>
  <c r="I34" i="1"/>
  <c r="H34" i="1"/>
  <c r="J33" i="1"/>
  <c r="I33" i="1"/>
  <c r="H33" i="1"/>
  <c r="J32" i="1"/>
  <c r="I32" i="1"/>
  <c r="J31" i="1"/>
  <c r="I31" i="1"/>
  <c r="J30" i="1"/>
  <c r="I30" i="1"/>
  <c r="J29" i="1"/>
  <c r="I29" i="1"/>
  <c r="J28" i="1"/>
  <c r="J27" i="1"/>
  <c r="I27" i="1"/>
  <c r="H27" i="1"/>
  <c r="J26" i="1"/>
  <c r="I26" i="1"/>
  <c r="H26" i="1"/>
  <c r="J25" i="1"/>
  <c r="I25" i="1"/>
  <c r="H25" i="1"/>
  <c r="J24" i="1"/>
  <c r="J23" i="1"/>
  <c r="I23" i="1"/>
  <c r="J22" i="1"/>
  <c r="I22" i="1"/>
  <c r="J21" i="1"/>
  <c r="I21" i="1"/>
  <c r="J20" i="1"/>
  <c r="J19" i="1"/>
  <c r="I19" i="1"/>
  <c r="J18" i="1"/>
  <c r="I18" i="1"/>
  <c r="J17" i="1"/>
  <c r="I17" i="1"/>
</calcChain>
</file>

<file path=xl/sharedStrings.xml><?xml version="1.0" encoding="utf-8"?>
<sst xmlns="http://schemas.openxmlformats.org/spreadsheetml/2006/main" count="439" uniqueCount="161">
  <si>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</si>
  <si>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</si>
  <si>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</si>
  <si>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</si>
  <si>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_______________ А.С.Карпицкий</t>
  </si>
  <si>
    <t>с 01.08.2025г.</t>
  </si>
  <si>
    <t>ПРЕЙСКУРАНТ</t>
  </si>
  <si>
    <t xml:space="preserve">на платные медицинские услуги по оказанию стоматологической помощи, осуществляемой по желанию граждан, </t>
  </si>
  <si>
    <t>оказываемым в Учреждении здравоохранения "Брестская областная клиническая больница"</t>
  </si>
  <si>
    <t>для граждан Республики Беларусь</t>
  </si>
  <si>
    <t>Код услуги</t>
  </si>
  <si>
    <t>№ позиции</t>
  </si>
  <si>
    <t>Наименование услуги</t>
  </si>
  <si>
    <t>Тариф, руб. и коп.</t>
  </si>
  <si>
    <t>Стоимость медикаментов с НДС, руб. и коп.</t>
  </si>
  <si>
    <t>в т.ч.НДС 10%, руб. и коп.</t>
  </si>
  <si>
    <t>Итого стоимость услуги, руб. и коп.</t>
  </si>
  <si>
    <t>1.</t>
  </si>
  <si>
    <t/>
  </si>
  <si>
    <t>Общие стоматологические мероприятия (терапевтические, амбулаторно-хирургические, ортопедические, ортодонтические)</t>
  </si>
  <si>
    <t>стоматологические обследования и консультации:</t>
  </si>
  <si>
    <t>осмотр пациента при первичном обращении</t>
  </si>
  <si>
    <t>2.</t>
  </si>
  <si>
    <t>осмотр пациента при повторном обращении</t>
  </si>
  <si>
    <t>3.</t>
  </si>
  <si>
    <t>консультация врача-специалиста стоматологического профиля</t>
  </si>
  <si>
    <t>оценка результатов исследований:</t>
  </si>
  <si>
    <t>дентальных рентгенограмм, панорамных (ортопантомограмм), заключений врачей-рентгенологов по проведенным рентген-исследованиям</t>
  </si>
  <si>
    <t>телерентгенограмм, конусно-лучевых компьютерных томограмм (далее – КЛКТ)</t>
  </si>
  <si>
    <t>дополнительных методов исследования, медицинского фотографирования, заключений врачей-специалистов</t>
  </si>
  <si>
    <t>удаление зубных отложений:</t>
  </si>
  <si>
    <t>ручным и/или химическим способом за один зуб</t>
  </si>
  <si>
    <t>аппаратным методом (в том числе пневматическим, ультразвуковым, магнитострикционным) (за один зуб)</t>
  </si>
  <si>
    <t>4.</t>
  </si>
  <si>
    <t>покрытие одного зуба фтор- и/или кальцийсодержащим или герметизирующим препаратом за один зуб</t>
  </si>
  <si>
    <t>применение местной анестезии на одно вмешательство:</t>
  </si>
  <si>
    <t xml:space="preserve">аппликационная анестезия </t>
  </si>
  <si>
    <t xml:space="preserve">инфильтрационная анестезия </t>
  </si>
  <si>
    <t xml:space="preserve">проводниковая анестезия </t>
  </si>
  <si>
    <t xml:space="preserve">интралигаментарная анестезия </t>
  </si>
  <si>
    <t>5.</t>
  </si>
  <si>
    <t>наложение временной пломбы</t>
  </si>
  <si>
    <t>8.</t>
  </si>
  <si>
    <t>избирательное пришлифовывание одного зуба</t>
  </si>
  <si>
    <t>12.</t>
  </si>
  <si>
    <t>использование системы изоляции в полости рта:</t>
  </si>
  <si>
    <t>с кламмерной системой (за установку системы)</t>
  </si>
  <si>
    <t>15.</t>
  </si>
  <si>
    <t>медицинское фотографирование</t>
  </si>
  <si>
    <t>16.</t>
  </si>
  <si>
    <t>удаление одной пломбы, трепанация одной искусственной коронки</t>
  </si>
  <si>
    <t>17.</t>
  </si>
  <si>
    <t>ретракция десны одного зуба</t>
  </si>
  <si>
    <t>23.</t>
  </si>
  <si>
    <t>извлечение из одного корневого канала штифта, культевой вкладки с использованием ультразвуковой насадки</t>
  </si>
  <si>
    <t>24.</t>
  </si>
  <si>
    <t>извлечение из одного корневого канала штифта, культевой вкладки, инородного тела с использованием стоматологического инструмента</t>
  </si>
  <si>
    <t>25.</t>
  </si>
  <si>
    <t>применение материалов, инструментов, изделий и средств медицинского назначения при проведении стоматологических мероприятий (терапевтических, амбулаторно-хирургических, ортопедических, ортодонтических):</t>
  </si>
  <si>
    <t>набор инструментов, используемых на терапевтическом приеме</t>
  </si>
  <si>
    <t>набор инструментов для снятия зубных отложений</t>
  </si>
  <si>
    <t>7.</t>
  </si>
  <si>
    <t>применение каждого вида стоматологического наконечника (ротационный прямой или угловой, ультразвуковой, для хирургических пил, осциллирующего и иных)</t>
  </si>
  <si>
    <t>применение ротационных, режущих, абразивных инструментов</t>
  </si>
  <si>
    <t>применение наконечника на слюноотсос, пылесос одноразового</t>
  </si>
  <si>
    <t>18.</t>
  </si>
  <si>
    <t>применение микроаппликатора</t>
  </si>
  <si>
    <t>22.</t>
  </si>
  <si>
    <t>применение маски одноразовой</t>
  </si>
  <si>
    <t>применение перчаток медицинских одноразовых</t>
  </si>
  <si>
    <t>27.</t>
  </si>
  <si>
    <t>применение ваты</t>
  </si>
  <si>
    <t>28.</t>
  </si>
  <si>
    <t>применение штифта бумажного</t>
  </si>
  <si>
    <t>32.</t>
  </si>
  <si>
    <t>применение системы адгезивной (один зуб)</t>
  </si>
  <si>
    <t>33.</t>
  </si>
  <si>
    <t>применение средства для протравки эмали (один зуб)</t>
  </si>
  <si>
    <t>34.</t>
  </si>
  <si>
    <t>применение штрипсы</t>
  </si>
  <si>
    <t>35.</t>
  </si>
  <si>
    <t>применение диска полировочного</t>
  </si>
  <si>
    <t>Стоматология терапевтическая (терапевтическое стоматологическое лечение)</t>
  </si>
  <si>
    <t>препарирование твердых тканей одного зуба при лечении кариеса (I, II, III, IV, V классы по Блэку) и некариозных болезней, возникших после прорезывания зубов с локализацией полостей в зависимости от поверхности:</t>
  </si>
  <si>
    <t>препарирование кариозной полости – одна поверхность</t>
  </si>
  <si>
    <t>препарирование кариозной полости – каждая последующая (дополнительная) поверхность</t>
  </si>
  <si>
    <t>препарирование кариозной полости с использованием ультразвуковых технологий</t>
  </si>
  <si>
    <r>
      <t>изготовление изолирующей прокладки (стеклоиономерный цемент (далее – СИЦ), композит химический и фотоотверждаемый, цемент компомер, флоу)</t>
    </r>
    <r>
      <rPr>
        <b/>
        <sz val="12"/>
        <rFont val="Times New Roman"/>
        <family val="1"/>
        <charset val="204"/>
      </rPr>
      <t xml:space="preserve">[GC Fuji] </t>
    </r>
  </si>
  <si>
    <r>
      <t>изготовление изолирующей прокладки (стеклоиономерный цемент (далее – СИЦ), композит химический и фотоотверждаемый, цемент компомер, флоу)[</t>
    </r>
    <r>
      <rPr>
        <b/>
        <sz val="12"/>
        <rFont val="Times New Roman"/>
        <family val="1"/>
        <charset val="204"/>
      </rPr>
      <t>Ionofil Plus</t>
    </r>
    <r>
      <rPr>
        <sz val="12"/>
        <rFont val="Times New Roman"/>
        <family val="1"/>
        <charset val="204"/>
      </rPr>
      <t xml:space="preserve">] </t>
    </r>
  </si>
  <si>
    <t>эндодонтическое лечение одного зуба при пульпите и апикальном периодонтите:</t>
  </si>
  <si>
    <t>препарирование полости зуба</t>
  </si>
  <si>
    <t>препарирование полости зуба с использованием ультразвуковой технологии</t>
  </si>
  <si>
    <t>наложение девитализирующей пасты</t>
  </si>
  <si>
    <t>инструментальная и медикаментозная обработка одного канала при пульпите и апикальном периодонтите:</t>
  </si>
  <si>
    <t>инструментальная и медикаментозная обработка одного хорошо проходимого канала</t>
  </si>
  <si>
    <t>инструментальная и медикаментозная обработка одного плохо проходимого канала</t>
  </si>
  <si>
    <t>9.</t>
  </si>
  <si>
    <t>девитальная пульпотомия</t>
  </si>
  <si>
    <t>11.</t>
  </si>
  <si>
    <t>экстирпация пульпы (пульпэктомия) из одного канала</t>
  </si>
  <si>
    <t>остановка кровотечения из одного корневого канала</t>
  </si>
  <si>
    <t>13.</t>
  </si>
  <si>
    <t>распломбирование, инструментальное и медикаментозное одного канала зуба, ранее запломбированного пастой, гуттаперчей</t>
  </si>
  <si>
    <t>14.</t>
  </si>
  <si>
    <t>распломбирование, инструментальное и медикаментозное одного канала зуба, ранее запломбированного цементом, резорцинформалиновой пастой</t>
  </si>
  <si>
    <t>пломбирование одного корневого канала пастой</t>
  </si>
  <si>
    <t>пломбирование одного корневого канала с созданием апикального барьера с применением материала, содержащего минерал триоксид агрегат</t>
  </si>
  <si>
    <t xml:space="preserve">пломбирование одного корневого канала гуттаперчевыми штифтами с применением метода конденсации </t>
  </si>
  <si>
    <t>20.</t>
  </si>
  <si>
    <t>диагностическая ревизия одного корневого канала</t>
  </si>
  <si>
    <t>21.</t>
  </si>
  <si>
    <t>использование ультразвуковой технологии при эндодонтическом лечении одного зуба</t>
  </si>
  <si>
    <t>измерение длины одного корневого канала при помощи аппарата «Апекслокатор»</t>
  </si>
  <si>
    <t>пломбирование коронковой части одного зуба при лечении кариозной полости (в зависимости от количества поверхностей) фотополимерным композиционным (композитным) материалом, компомером, гиромером:</t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</si>
  <si>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[Estelite Asteria]</t>
    </r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</si>
  <si>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[NEO Spectra ST]</t>
    </r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</si>
  <si>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[Estelite Asteria]</t>
    </r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</si>
  <si>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[NEO Spectra ST]</t>
    </r>
  </si>
  <si>
    <t>26.</t>
  </si>
  <si>
    <t>пломбирование коронковой части одного зуба при лечении кариозной полости (в зависимости от количества поверхностей) СИЦ:</t>
  </si>
  <si>
    <r>
      <t xml:space="preserve">пломбирование коронковой части одного зуба СИЦ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[GC Fuji]</t>
    </r>
  </si>
  <si>
    <r>
      <t xml:space="preserve">пломбирование коронковой части одного зуба СИЦ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[Ionofil Plus]</t>
    </r>
  </si>
  <si>
    <r>
      <t xml:space="preserve">пломбирование коронковой части одного зуба СИЦ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[ProGlass Two LC]</t>
    </r>
  </si>
  <si>
    <r>
      <t xml:space="preserve">пломбирование коронковой части одного зуба СИЦ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[GC Fuji]</t>
    </r>
  </si>
  <si>
    <r>
      <t xml:space="preserve">пломбирование коронковой части одного зуба СИЦ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[Ionofil Plus]</t>
    </r>
  </si>
  <si>
    <r>
      <t xml:space="preserve">пломбирование коронковой части одного зуба СИЦ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[ProGlass Two LC]</t>
    </r>
  </si>
  <si>
    <t>реставрация (восстановление) коронковой части одного зуба при лечении кариозной полости с локализацией полостей независимо от поверхности:</t>
  </si>
  <si>
    <r>
      <t xml:space="preserve">эстетическая реставрация коронковой части фронтального зуба – виниринговое покрытие прямым методом либо с использованием системы компониров  </t>
    </r>
    <r>
      <rPr>
        <b/>
        <sz val="12"/>
        <rFont val="Times New Roman"/>
        <family val="1"/>
        <charset val="204"/>
      </rPr>
      <t>[NEO Spectra ST]</t>
    </r>
  </si>
  <si>
    <r>
      <t xml:space="preserve">эстетическая реставрация коронковой части фронтального зуба – виниринговое покрытие прямым методом либо с использованием системы компониров </t>
    </r>
    <r>
      <rPr>
        <b/>
        <sz val="12"/>
        <rFont val="Times New Roman"/>
        <family val="1"/>
        <charset val="204"/>
      </rPr>
      <t>[Estelite Asteria]</t>
    </r>
  </si>
  <si>
    <r>
      <t xml:space="preserve">эстетическая реставрация коронковой части фронтального зуба – полное восстановление анатомической формы с художественным оформлением </t>
    </r>
    <r>
      <rPr>
        <b/>
        <sz val="12"/>
        <rFont val="Times New Roman"/>
        <family val="1"/>
        <charset val="204"/>
      </rPr>
      <t>[NEO Spectra ST]</t>
    </r>
  </si>
  <si>
    <r>
      <t>эстетическая реставрация коронковой части фронтального зуба – полное восстановление анатомической формы с художественным оформлением</t>
    </r>
    <r>
      <rPr>
        <b/>
        <sz val="12"/>
        <rFont val="Times New Roman"/>
        <family val="1"/>
        <charset val="204"/>
      </rPr>
      <t xml:space="preserve"> [Estelite Asteria]</t>
    </r>
  </si>
  <si>
    <t>6.</t>
  </si>
  <si>
    <r>
      <t xml:space="preserve">эстетическая реставрация коронковой части жевательного зуба – полное восстановление анатомической формы с художественным оформлением </t>
    </r>
    <r>
      <rPr>
        <b/>
        <sz val="12"/>
        <rFont val="Times New Roman"/>
        <family val="1"/>
        <charset val="204"/>
      </rPr>
      <t>[NEO Spectra ST]</t>
    </r>
  </si>
  <si>
    <r>
      <t xml:space="preserve">эстетическая реставрация коронковой части жевательного зуба – полное восстановление анатомической формы с художественным оформлением </t>
    </r>
    <r>
      <rPr>
        <b/>
        <sz val="12"/>
        <rFont val="Times New Roman"/>
        <family val="1"/>
        <charset val="204"/>
      </rPr>
      <t>[Estelite Asteria]</t>
    </r>
  </si>
  <si>
    <t>дополнительные мероприятия:</t>
  </si>
  <si>
    <t>наложение матрицы</t>
  </si>
  <si>
    <t>установка межзубных клиньев</t>
  </si>
  <si>
    <t>29.</t>
  </si>
  <si>
    <t>финишная обработка, шлифовка, полировка:</t>
  </si>
  <si>
    <t>финишная обработка, шлифовка, полировка пломбы из СИЦ, композиционного (композитного) материала химического или фотоотверждения</t>
  </si>
  <si>
    <t>финишная обработка, шлифовка, полировка эстетической реставрации из фотоотверждаемого композиционного (композитного) материала</t>
  </si>
  <si>
    <t>30.</t>
  </si>
  <si>
    <t>отбеливание зубов:</t>
  </si>
  <si>
    <t>отбеливание зубов с использованием каппы (одна челюсть)</t>
  </si>
  <si>
    <t>отбеливание зубов офисное химическое (одна челюсть)</t>
  </si>
  <si>
    <t>отбеливание зубов офисное активируемое аппаратное (одна челюсть)</t>
  </si>
  <si>
    <t>отбеливание одного витального зуба</t>
  </si>
  <si>
    <r>
      <t>отбеливание одного депульпированного зуба (первое посещение)</t>
    </r>
    <r>
      <rPr>
        <b/>
        <sz val="12"/>
        <rFont val="Times New Roman"/>
        <family val="1"/>
        <charset val="204"/>
      </rPr>
      <t>[GC Fuji]</t>
    </r>
  </si>
  <si>
    <r>
      <t xml:space="preserve">отбеливание одного депульпированного зуба (первое посещение) </t>
    </r>
    <r>
      <rPr>
        <b/>
        <sz val="12"/>
        <rFont val="Times New Roman"/>
        <family val="1"/>
        <charset val="204"/>
      </rPr>
      <t>[Ionofil Plus]</t>
    </r>
  </si>
  <si>
    <r>
      <t xml:space="preserve">последующее отбеливание одного депульпированного зуба </t>
    </r>
    <r>
      <rPr>
        <b/>
        <sz val="12"/>
        <rFont val="Times New Roman"/>
        <family val="1"/>
        <charset val="204"/>
      </rPr>
      <t>[GC Fuji]</t>
    </r>
  </si>
  <si>
    <r>
      <t xml:space="preserve">последующее отбеливание одного депульпированного зуба </t>
    </r>
    <r>
      <rPr>
        <b/>
        <sz val="12"/>
        <rFont val="Times New Roman"/>
        <family val="1"/>
        <charset val="204"/>
      </rPr>
      <t>[Ionofil Plus]</t>
    </r>
  </si>
  <si>
    <t>скелинг и корневое сглаживание при лечении болезней периодонта (за один зуб):</t>
  </si>
  <si>
    <t>скелинг и корневое сглаживание (один зуб, аппаратный способ)</t>
  </si>
  <si>
    <t xml:space="preserve">Основание: </t>
  </si>
  <si>
    <t>1) Информация №100 от 29.07.2024г.; Приказ №442 от 01.08.2024г.</t>
  </si>
  <si>
    <t xml:space="preserve">2) Постановление Министерства здравоохранения Республики Беларусь от 24.04.2024г. № 77 "О предельных максимальных тарифах на стоматологические услуги и услуги по лучевой диагностике при оказании стоматологических услуг"
</t>
  </si>
  <si>
    <t xml:space="preserve">3) Постановление Министерства здравоохранения Республики Беларусь от 24.04.2024г. № 75 "О нормах времени и расхода материалов на платные медицинские услуги по стоматологии"
</t>
  </si>
  <si>
    <t>Начальник ПЭО</t>
  </si>
  <si>
    <t>___________О.О.Новик</t>
  </si>
  <si>
    <t>Экономист</t>
  </si>
  <si>
    <t>___________О.М.Носар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</si>
</sst>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3" fillId="2" borderId="5" xfId="0" applyNumberFormat="1" applyFont="1" applyFill="1" applyBorder="1" applyAlignment="1">
      <alignment horizontal="center" vertical="top"/>
    </xf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164" fontId="3" fillId="2" borderId="5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3" fontId="3" fillId="2" borderId="9" xfId="0" applyNumberFormat="1" applyFont="1" applyFill="1" applyBorder="1" applyAlignment="1">
      <alignment horizontal="center"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164" fontId="3" fillId="2" borderId="9" xfId="0" applyNumberFormat="1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4" fontId="3" fillId="2" borderId="0" xfId="0" applyNumberFormat="1" applyFont="1" applyFill="1" applyAlignment="1">
      <alignment vertical="top"/>
    </xf>
    <xf numFmtId="164" fontId="3" fillId="3" borderId="9" xfId="0" applyNumberFormat="1" applyFont="1" applyFill="1" applyBorder="1" applyAlignment="1">
      <alignment vertical="top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left" vertical="top" wrapText="1"/>
    </xf>
    <xf numFmtId="0" fontId="7" fillId="0" borderId="0" xfId="1" applyFont="1"/>
    <xf numFmtId="2" fontId="4" fillId="0" borderId="0" xfId="1" applyNumberFormat="1" applyFont="1"/>
    <xf numFmtId="0" fontId="7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vertical="center"/>
    </xf>
    <xf numFmtId="0" fontId="3" fillId="0" borderId="0" xfId="1" applyFont="1" applyAlignment="1">
      <alignment horizontal="left" vertical="top"/>
    </xf>
    <xf numFmtId="0" fontId="10" fillId="0" borderId="0" xfId="2"/>
    <xf numFmtId="0" fontId="1" fillId="0" borderId="0" xfId="0" applyFont="1" applyAlignment="1">
      <alignment horizontal="left" vertical="top" wrapText="1"/>
    </xf>
  </cellXfs>
  <cellStyles count="3">
    <cellStyle name="Обычный" xfId="0" builtinId="0"/>
    <cellStyle name="Обычный_Норма и расчет  на услуги 2008" xfId="2"/>
    <cellStyle name="Обычный_Нормы новые 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abSelected="1" view="pageBreakPreview" zoomScale="98" zoomScaleNormal="100" zoomScaleSheetLayoutView="98" workbookViewId="0">
      <selection activeCell="E18" sqref="E18"/>
    </sheetView>
  </sheetViews>
  <sheetFormatPr defaultRowHeight="15.75" x14ac:dyDescent="0.25"/>
  <cols>
    <col min="1" max="1" width="10.7109375" style="1" customWidth="1"/>
    <col min="2" max="4" width="4.42578125" style="1" customWidth="1"/>
    <col min="5" max="5" width="74.7109375" style="1" customWidth="1"/>
    <col min="6" max="6" width="13.42578125" style="1" customWidth="1"/>
    <col min="7" max="7" width="15.140625" style="1" customWidth="1"/>
    <col min="8" max="8" width="10.140625" style="1" customWidth="1"/>
    <col min="9" max="9" width="13.85546875" style="1" customWidth="1"/>
    <col min="10" max="16384" width="9.140625" style="1"/>
  </cols>
  <sheetData>
    <row r="1" spans="1:10" x14ac:dyDescent="0.25">
      <c r="F1" s="1" t="s">
        <v>0</v>
      </c>
    </row>
    <row r="2" spans="1:10" x14ac:dyDescent="0.25">
      <c r="F2" s="1" t="s">
        <v>1</v>
      </c>
    </row>
    <row r="3" spans="1:10" x14ac:dyDescent="0.25">
      <c r="F3" s="1" t="s">
        <v>2</v>
      </c>
    </row>
    <row r="4" spans="1:10" x14ac:dyDescent="0.25">
      <c r="F4" s="1" t="s">
        <v>3</v>
      </c>
    </row>
    <row r="5" spans="1:10" x14ac:dyDescent="0.25">
      <c r="F5" s="1" t="s">
        <v>4</v>
      </c>
    </row>
    <row r="6" spans="1:10" x14ac:dyDescent="0.25">
      <c r="F6" s="1" t="s">
        <v>5</v>
      </c>
    </row>
    <row r="8" spans="1:10" x14ac:dyDescent="0.25">
      <c r="A8" s="2" t="s">
        <v>6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7</v>
      </c>
      <c r="B9" s="2"/>
      <c r="C9" s="2"/>
      <c r="D9" s="2"/>
      <c r="E9" s="2"/>
      <c r="F9" s="2"/>
      <c r="G9" s="2"/>
      <c r="H9" s="2"/>
      <c r="I9" s="2"/>
      <c r="J9" s="3"/>
    </row>
    <row r="10" spans="1:10" x14ac:dyDescent="0.25">
      <c r="A10" s="2" t="s">
        <v>8</v>
      </c>
      <c r="B10" s="2"/>
      <c r="C10" s="2"/>
      <c r="D10" s="2"/>
      <c r="E10" s="2"/>
      <c r="F10" s="2"/>
      <c r="G10" s="2"/>
      <c r="H10" s="2"/>
      <c r="I10" s="2"/>
      <c r="J10" s="3"/>
    </row>
    <row r="11" spans="1:10" x14ac:dyDescent="0.25">
      <c r="A11" s="4" t="s">
        <v>9</v>
      </c>
      <c r="B11" s="4"/>
      <c r="C11" s="4"/>
      <c r="D11" s="4"/>
      <c r="E11" s="4"/>
      <c r="F11" s="4"/>
      <c r="G11" s="4"/>
      <c r="H11" s="4"/>
      <c r="I11" s="4"/>
      <c r="J11" s="5"/>
    </row>
    <row r="12" spans="1:10" ht="16.5" thickBot="1" x14ac:dyDescent="0.3"/>
    <row r="13" spans="1:10" ht="66" customHeight="1" thickBot="1" x14ac:dyDescent="0.3">
      <c r="A13" s="6" t="s">
        <v>10</v>
      </c>
      <c r="B13" s="7" t="s">
        <v>11</v>
      </c>
      <c r="C13" s="8"/>
      <c r="D13" s="9"/>
      <c r="E13" s="6" t="s">
        <v>12</v>
      </c>
      <c r="F13" s="6" t="s">
        <v>13</v>
      </c>
      <c r="G13" s="6" t="s">
        <v>14</v>
      </c>
      <c r="H13" s="6" t="s">
        <v>15</v>
      </c>
      <c r="I13" s="6" t="s">
        <v>16</v>
      </c>
    </row>
    <row r="14" spans="1:10" ht="16.5" thickBot="1" x14ac:dyDescent="0.3">
      <c r="A14" s="10">
        <v>1</v>
      </c>
      <c r="B14" s="11">
        <v>2</v>
      </c>
      <c r="C14" s="11"/>
      <c r="D14" s="11"/>
      <c r="E14" s="10">
        <v>3</v>
      </c>
      <c r="F14" s="10">
        <v>4</v>
      </c>
      <c r="G14" s="10">
        <v>5</v>
      </c>
      <c r="H14" s="10">
        <v>6</v>
      </c>
      <c r="I14" s="10">
        <v>7</v>
      </c>
    </row>
    <row r="15" spans="1:10" s="19" customFormat="1" ht="33.75" customHeight="1" x14ac:dyDescent="0.25">
      <c r="A15" s="12"/>
      <c r="B15" s="13" t="s">
        <v>17</v>
      </c>
      <c r="C15" s="14" t="s">
        <v>18</v>
      </c>
      <c r="D15" s="15" t="s">
        <v>18</v>
      </c>
      <c r="E15" s="16" t="s">
        <v>19</v>
      </c>
      <c r="F15" s="17"/>
      <c r="G15" s="18"/>
      <c r="H15" s="18"/>
      <c r="I15" s="18"/>
    </row>
    <row r="16" spans="1:10" s="19" customFormat="1" ht="15.75" customHeight="1" x14ac:dyDescent="0.25">
      <c r="A16" s="20"/>
      <c r="B16" s="21" t="s">
        <v>17</v>
      </c>
      <c r="C16" s="22" t="s">
        <v>17</v>
      </c>
      <c r="D16" s="23" t="s">
        <v>18</v>
      </c>
      <c r="E16" s="24" t="s">
        <v>20</v>
      </c>
      <c r="F16" s="25"/>
      <c r="G16" s="26"/>
      <c r="H16" s="26"/>
      <c r="I16" s="26"/>
    </row>
    <row r="17" spans="1:11" s="19" customFormat="1" ht="15.75" customHeight="1" x14ac:dyDescent="0.25">
      <c r="A17" s="20">
        <v>24001</v>
      </c>
      <c r="B17" s="21" t="s">
        <v>17</v>
      </c>
      <c r="C17" s="22" t="s">
        <v>17</v>
      </c>
      <c r="D17" s="23" t="s">
        <v>17</v>
      </c>
      <c r="E17" s="24" t="s">
        <v>21</v>
      </c>
      <c r="F17" s="25">
        <v>5.66</v>
      </c>
      <c r="G17" s="25">
        <v>2.44</v>
      </c>
      <c r="H17" s="25">
        <v>0</v>
      </c>
      <c r="I17" s="25">
        <f>SUM(F17:G17)</f>
        <v>8.1</v>
      </c>
      <c r="J17" s="19" t="str">
        <f>B17&amp;" "&amp;C17&amp;" "&amp;D17</f>
        <v>1. 1. 1.</v>
      </c>
      <c r="K17" s="27"/>
    </row>
    <row r="18" spans="1:11" s="19" customFormat="1" ht="15.75" customHeight="1" x14ac:dyDescent="0.25">
      <c r="A18" s="20">
        <v>24002</v>
      </c>
      <c r="B18" s="21" t="s">
        <v>17</v>
      </c>
      <c r="C18" s="22" t="s">
        <v>17</v>
      </c>
      <c r="D18" s="23" t="s">
        <v>22</v>
      </c>
      <c r="E18" s="24" t="s">
        <v>23</v>
      </c>
      <c r="F18" s="25">
        <v>2.96</v>
      </c>
      <c r="G18" s="25">
        <v>2.44</v>
      </c>
      <c r="H18" s="25">
        <v>0</v>
      </c>
      <c r="I18" s="25">
        <f t="shared" ref="I18:I81" si="0">SUM(F18:G18)</f>
        <v>5.4</v>
      </c>
      <c r="J18" s="19" t="str">
        <f t="shared" ref="J18:J81" si="1">B18&amp;" "&amp;C18&amp;" "&amp;D18</f>
        <v>1. 1. 2.</v>
      </c>
      <c r="K18" s="27"/>
    </row>
    <row r="19" spans="1:11" s="19" customFormat="1" ht="15.75" customHeight="1" x14ac:dyDescent="0.25">
      <c r="A19" s="20">
        <v>24003</v>
      </c>
      <c r="B19" s="21" t="s">
        <v>17</v>
      </c>
      <c r="C19" s="22" t="s">
        <v>17</v>
      </c>
      <c r="D19" s="23" t="s">
        <v>24</v>
      </c>
      <c r="E19" s="24" t="s">
        <v>25</v>
      </c>
      <c r="F19" s="25">
        <v>8.3699999999999992</v>
      </c>
      <c r="G19" s="25">
        <v>1.25</v>
      </c>
      <c r="H19" s="25">
        <v>0</v>
      </c>
      <c r="I19" s="25">
        <f t="shared" si="0"/>
        <v>9.6199999999999992</v>
      </c>
      <c r="J19" s="19" t="str">
        <f t="shared" si="1"/>
        <v>1. 1. 3.</v>
      </c>
      <c r="K19" s="27"/>
    </row>
    <row r="20" spans="1:11" s="19" customFormat="1" ht="15.75" customHeight="1" x14ac:dyDescent="0.25">
      <c r="A20" s="20"/>
      <c r="B20" s="21" t="s">
        <v>17</v>
      </c>
      <c r="C20" s="22" t="s">
        <v>22</v>
      </c>
      <c r="D20" s="23" t="s">
        <v>18</v>
      </c>
      <c r="E20" s="24" t="s">
        <v>26</v>
      </c>
      <c r="F20" s="25"/>
      <c r="G20" s="25"/>
      <c r="H20" s="25"/>
      <c r="I20" s="25"/>
      <c r="J20" s="19" t="str">
        <f t="shared" si="1"/>
        <v xml:space="preserve">1. 2. </v>
      </c>
      <c r="K20" s="27"/>
    </row>
    <row r="21" spans="1:11" s="19" customFormat="1" ht="31.5" customHeight="1" x14ac:dyDescent="0.25">
      <c r="A21" s="20">
        <v>24004</v>
      </c>
      <c r="B21" s="21" t="s">
        <v>17</v>
      </c>
      <c r="C21" s="22" t="s">
        <v>22</v>
      </c>
      <c r="D21" s="23" t="s">
        <v>17</v>
      </c>
      <c r="E21" s="24" t="s">
        <v>27</v>
      </c>
      <c r="F21" s="25">
        <v>7.5</v>
      </c>
      <c r="G21" s="25"/>
      <c r="H21" s="25"/>
      <c r="I21" s="25">
        <f t="shared" si="0"/>
        <v>7.5</v>
      </c>
      <c r="J21" s="19" t="str">
        <f t="shared" si="1"/>
        <v>1. 2. 1.</v>
      </c>
      <c r="K21" s="27"/>
    </row>
    <row r="22" spans="1:11" s="19" customFormat="1" ht="31.5" customHeight="1" x14ac:dyDescent="0.25">
      <c r="A22" s="20">
        <v>24005</v>
      </c>
      <c r="B22" s="21" t="s">
        <v>17</v>
      </c>
      <c r="C22" s="22" t="s">
        <v>22</v>
      </c>
      <c r="D22" s="23" t="s">
        <v>22</v>
      </c>
      <c r="E22" s="24" t="s">
        <v>28</v>
      </c>
      <c r="F22" s="25">
        <v>15</v>
      </c>
      <c r="G22" s="25"/>
      <c r="H22" s="25"/>
      <c r="I22" s="25">
        <f t="shared" si="0"/>
        <v>15</v>
      </c>
      <c r="J22" s="19" t="str">
        <f t="shared" si="1"/>
        <v>1. 2. 2.</v>
      </c>
      <c r="K22" s="27"/>
    </row>
    <row r="23" spans="1:11" s="19" customFormat="1" ht="31.5" customHeight="1" x14ac:dyDescent="0.25">
      <c r="A23" s="20">
        <v>24006</v>
      </c>
      <c r="B23" s="21" t="s">
        <v>17</v>
      </c>
      <c r="C23" s="22" t="s">
        <v>22</v>
      </c>
      <c r="D23" s="23" t="s">
        <v>24</v>
      </c>
      <c r="E23" s="24" t="s">
        <v>29</v>
      </c>
      <c r="F23" s="25">
        <v>1.35</v>
      </c>
      <c r="G23" s="25"/>
      <c r="H23" s="25"/>
      <c r="I23" s="25">
        <f t="shared" si="0"/>
        <v>1.35</v>
      </c>
      <c r="J23" s="19" t="str">
        <f t="shared" si="1"/>
        <v>1. 2. 3.</v>
      </c>
      <c r="K23" s="27"/>
    </row>
    <row r="24" spans="1:11" s="19" customFormat="1" ht="15.75" customHeight="1" x14ac:dyDescent="0.25">
      <c r="A24" s="20"/>
      <c r="B24" s="21" t="s">
        <v>17</v>
      </c>
      <c r="C24" s="22" t="s">
        <v>24</v>
      </c>
      <c r="D24" s="23" t="s">
        <v>18</v>
      </c>
      <c r="E24" s="24" t="s">
        <v>30</v>
      </c>
      <c r="F24" s="25"/>
      <c r="G24" s="25"/>
      <c r="H24" s="25"/>
      <c r="I24" s="25"/>
      <c r="J24" s="19" t="str">
        <f t="shared" si="1"/>
        <v xml:space="preserve">1. 3. </v>
      </c>
      <c r="K24" s="27"/>
    </row>
    <row r="25" spans="1:11" s="19" customFormat="1" ht="15.75" customHeight="1" x14ac:dyDescent="0.25">
      <c r="A25" s="20">
        <v>24007</v>
      </c>
      <c r="B25" s="21" t="s">
        <v>17</v>
      </c>
      <c r="C25" s="22" t="s">
        <v>24</v>
      </c>
      <c r="D25" s="23" t="s">
        <v>17</v>
      </c>
      <c r="E25" s="24" t="s">
        <v>31</v>
      </c>
      <c r="F25" s="25">
        <v>1.71</v>
      </c>
      <c r="G25" s="25">
        <v>0.61</v>
      </c>
      <c r="H25" s="25">
        <f>ROUND(0.53*10/110,2)</f>
        <v>0.05</v>
      </c>
      <c r="I25" s="25">
        <f t="shared" si="0"/>
        <v>2.3199999999999998</v>
      </c>
      <c r="J25" s="19" t="str">
        <f t="shared" si="1"/>
        <v>1. 3. 1.</v>
      </c>
      <c r="K25" s="27"/>
    </row>
    <row r="26" spans="1:11" s="19" customFormat="1" ht="32.25" customHeight="1" x14ac:dyDescent="0.25">
      <c r="A26" s="20">
        <v>24008</v>
      </c>
      <c r="B26" s="21" t="s">
        <v>17</v>
      </c>
      <c r="C26" s="22" t="s">
        <v>24</v>
      </c>
      <c r="D26" s="23" t="s">
        <v>22</v>
      </c>
      <c r="E26" s="24" t="s">
        <v>32</v>
      </c>
      <c r="F26" s="25">
        <v>1.1399999999999999</v>
      </c>
      <c r="G26" s="25">
        <v>0.84</v>
      </c>
      <c r="H26" s="25">
        <f>ROUND(0.57*10/110,2)</f>
        <v>0.05</v>
      </c>
      <c r="I26" s="25">
        <f t="shared" si="0"/>
        <v>1.98</v>
      </c>
      <c r="J26" s="19" t="str">
        <f t="shared" si="1"/>
        <v>1. 3. 2.</v>
      </c>
      <c r="K26" s="27"/>
    </row>
    <row r="27" spans="1:11" s="19" customFormat="1" ht="32.25" customHeight="1" x14ac:dyDescent="0.25">
      <c r="A27" s="20">
        <v>24009</v>
      </c>
      <c r="B27" s="21" t="s">
        <v>17</v>
      </c>
      <c r="C27" s="22" t="s">
        <v>24</v>
      </c>
      <c r="D27" s="23" t="s">
        <v>33</v>
      </c>
      <c r="E27" s="24" t="s">
        <v>34</v>
      </c>
      <c r="F27" s="25">
        <v>1.1399999999999999</v>
      </c>
      <c r="G27" s="28">
        <v>0.33</v>
      </c>
      <c r="H27" s="25">
        <f>ROUND(G27*10/110,2)</f>
        <v>0.03</v>
      </c>
      <c r="I27" s="25">
        <f t="shared" si="0"/>
        <v>1.47</v>
      </c>
      <c r="J27" s="19" t="str">
        <f t="shared" si="1"/>
        <v>1. 3. 4.</v>
      </c>
      <c r="K27" s="27"/>
    </row>
    <row r="28" spans="1:11" s="19" customFormat="1" ht="15.75" customHeight="1" x14ac:dyDescent="0.25">
      <c r="A28" s="20"/>
      <c r="B28" s="21" t="s">
        <v>17</v>
      </c>
      <c r="C28" s="22" t="s">
        <v>33</v>
      </c>
      <c r="D28" s="23" t="s">
        <v>18</v>
      </c>
      <c r="E28" s="24" t="s">
        <v>35</v>
      </c>
      <c r="F28" s="25"/>
      <c r="G28" s="25"/>
      <c r="H28" s="25"/>
      <c r="I28" s="25"/>
      <c r="J28" s="19" t="str">
        <f t="shared" si="1"/>
        <v xml:space="preserve">1. 4. </v>
      </c>
      <c r="K28" s="27"/>
    </row>
    <row r="29" spans="1:11" s="19" customFormat="1" ht="15.75" customHeight="1" x14ac:dyDescent="0.25">
      <c r="A29" s="20">
        <v>24010</v>
      </c>
      <c r="B29" s="21" t="s">
        <v>17</v>
      </c>
      <c r="C29" s="22" t="s">
        <v>33</v>
      </c>
      <c r="D29" s="23" t="s">
        <v>17</v>
      </c>
      <c r="E29" s="24" t="s">
        <v>36</v>
      </c>
      <c r="F29" s="25">
        <v>1.1399999999999999</v>
      </c>
      <c r="G29" s="25">
        <v>0.03</v>
      </c>
      <c r="H29" s="25">
        <v>0</v>
      </c>
      <c r="I29" s="25">
        <f t="shared" si="0"/>
        <v>1.17</v>
      </c>
      <c r="J29" s="19" t="str">
        <f t="shared" si="1"/>
        <v>1. 4. 1.</v>
      </c>
      <c r="K29" s="27"/>
    </row>
    <row r="30" spans="1:11" s="19" customFormat="1" ht="15.75" customHeight="1" x14ac:dyDescent="0.25">
      <c r="A30" s="20">
        <v>24011</v>
      </c>
      <c r="B30" s="21" t="s">
        <v>17</v>
      </c>
      <c r="C30" s="22" t="s">
        <v>33</v>
      </c>
      <c r="D30" s="23" t="s">
        <v>22</v>
      </c>
      <c r="E30" s="24" t="s">
        <v>37</v>
      </c>
      <c r="F30" s="25">
        <v>2.96</v>
      </c>
      <c r="G30" s="25">
        <v>1.32</v>
      </c>
      <c r="H30" s="25">
        <v>0</v>
      </c>
      <c r="I30" s="25">
        <f t="shared" si="0"/>
        <v>4.28</v>
      </c>
      <c r="J30" s="19" t="str">
        <f t="shared" si="1"/>
        <v>1. 4. 2.</v>
      </c>
      <c r="K30" s="27"/>
    </row>
    <row r="31" spans="1:11" s="19" customFormat="1" ht="15.75" customHeight="1" x14ac:dyDescent="0.25">
      <c r="A31" s="20">
        <v>24012</v>
      </c>
      <c r="B31" s="21" t="s">
        <v>17</v>
      </c>
      <c r="C31" s="22" t="s">
        <v>33</v>
      </c>
      <c r="D31" s="23" t="s">
        <v>24</v>
      </c>
      <c r="E31" s="24" t="s">
        <v>38</v>
      </c>
      <c r="F31" s="25">
        <v>4.3099999999999996</v>
      </c>
      <c r="G31" s="25">
        <v>1.32</v>
      </c>
      <c r="H31" s="25">
        <v>0</v>
      </c>
      <c r="I31" s="25">
        <f t="shared" si="0"/>
        <v>5.63</v>
      </c>
      <c r="J31" s="19" t="str">
        <f t="shared" si="1"/>
        <v>1. 4. 3.</v>
      </c>
      <c r="K31" s="27"/>
    </row>
    <row r="32" spans="1:11" s="19" customFormat="1" ht="15.75" customHeight="1" x14ac:dyDescent="0.25">
      <c r="A32" s="20">
        <v>24013</v>
      </c>
      <c r="B32" s="21" t="s">
        <v>17</v>
      </c>
      <c r="C32" s="22" t="s">
        <v>33</v>
      </c>
      <c r="D32" s="23" t="s">
        <v>33</v>
      </c>
      <c r="E32" s="24" t="s">
        <v>39</v>
      </c>
      <c r="F32" s="25">
        <v>2.96</v>
      </c>
      <c r="G32" s="25">
        <v>1.32</v>
      </c>
      <c r="H32" s="25">
        <v>0</v>
      </c>
      <c r="I32" s="25">
        <f t="shared" si="0"/>
        <v>4.28</v>
      </c>
      <c r="J32" s="19" t="str">
        <f t="shared" si="1"/>
        <v>1. 4. 4.</v>
      </c>
      <c r="K32" s="27"/>
    </row>
    <row r="33" spans="1:11" s="19" customFormat="1" ht="15.75" customHeight="1" x14ac:dyDescent="0.25">
      <c r="A33" s="20">
        <v>24014</v>
      </c>
      <c r="B33" s="21" t="s">
        <v>17</v>
      </c>
      <c r="C33" s="22" t="s">
        <v>40</v>
      </c>
      <c r="D33" s="23" t="s">
        <v>18</v>
      </c>
      <c r="E33" s="24" t="s">
        <v>41</v>
      </c>
      <c r="F33" s="25">
        <v>1.35</v>
      </c>
      <c r="G33" s="25">
        <v>0.06</v>
      </c>
      <c r="H33" s="25">
        <f>ROUND(0.03*10/110,2)</f>
        <v>0</v>
      </c>
      <c r="I33" s="25">
        <f t="shared" si="0"/>
        <v>1.4100000000000001</v>
      </c>
      <c r="J33" s="19" t="str">
        <f t="shared" si="1"/>
        <v xml:space="preserve">1. 5. </v>
      </c>
      <c r="K33" s="27"/>
    </row>
    <row r="34" spans="1:11" s="19" customFormat="1" ht="15.75" customHeight="1" x14ac:dyDescent="0.25">
      <c r="A34" s="20">
        <v>24015</v>
      </c>
      <c r="B34" s="21" t="s">
        <v>17</v>
      </c>
      <c r="C34" s="22" t="s">
        <v>42</v>
      </c>
      <c r="D34" s="23" t="s">
        <v>18</v>
      </c>
      <c r="E34" s="24" t="s">
        <v>43</v>
      </c>
      <c r="F34" s="25">
        <v>1.2</v>
      </c>
      <c r="G34" s="25">
        <v>0.79</v>
      </c>
      <c r="H34" s="25">
        <f>ROUND(G34*10/110,2)</f>
        <v>7.0000000000000007E-2</v>
      </c>
      <c r="I34" s="25">
        <f t="shared" si="0"/>
        <v>1.99</v>
      </c>
      <c r="J34" s="19" t="str">
        <f t="shared" si="1"/>
        <v xml:space="preserve">1. 8. </v>
      </c>
      <c r="K34" s="27"/>
    </row>
    <row r="35" spans="1:11" s="19" customFormat="1" ht="15.75" customHeight="1" x14ac:dyDescent="0.25">
      <c r="A35" s="20"/>
      <c r="B35" s="21" t="s">
        <v>17</v>
      </c>
      <c r="C35" s="22" t="s">
        <v>44</v>
      </c>
      <c r="D35" s="23" t="s">
        <v>18</v>
      </c>
      <c r="E35" s="24" t="s">
        <v>45</v>
      </c>
      <c r="F35" s="25"/>
      <c r="G35" s="25"/>
      <c r="H35" s="25"/>
      <c r="I35" s="25"/>
      <c r="J35" s="19" t="str">
        <f t="shared" si="1"/>
        <v xml:space="preserve">1. 12. </v>
      </c>
      <c r="K35" s="27"/>
    </row>
    <row r="36" spans="1:11" s="19" customFormat="1" ht="15.75" customHeight="1" x14ac:dyDescent="0.25">
      <c r="A36" s="20">
        <v>24016</v>
      </c>
      <c r="B36" s="21" t="s">
        <v>17</v>
      </c>
      <c r="C36" s="22" t="s">
        <v>44</v>
      </c>
      <c r="D36" s="23" t="s">
        <v>17</v>
      </c>
      <c r="E36" s="24" t="s">
        <v>46</v>
      </c>
      <c r="F36" s="25">
        <v>11.43</v>
      </c>
      <c r="G36" s="28">
        <v>5.58</v>
      </c>
      <c r="H36" s="25">
        <f>ROUND(1.34*10/110,2)</f>
        <v>0.12</v>
      </c>
      <c r="I36" s="25">
        <f t="shared" si="0"/>
        <v>17.009999999999998</v>
      </c>
      <c r="J36" s="19" t="str">
        <f t="shared" si="1"/>
        <v>1. 12. 1.</v>
      </c>
      <c r="K36" s="27"/>
    </row>
    <row r="37" spans="1:11" s="19" customFormat="1" ht="15.75" customHeight="1" x14ac:dyDescent="0.25">
      <c r="A37" s="20">
        <v>24017</v>
      </c>
      <c r="B37" s="21" t="s">
        <v>17</v>
      </c>
      <c r="C37" s="22" t="s">
        <v>47</v>
      </c>
      <c r="D37" s="23" t="s">
        <v>18</v>
      </c>
      <c r="E37" s="24" t="s">
        <v>48</v>
      </c>
      <c r="F37" s="25">
        <v>11.43</v>
      </c>
      <c r="G37" s="25"/>
      <c r="H37" s="25"/>
      <c r="I37" s="25">
        <f t="shared" si="0"/>
        <v>11.43</v>
      </c>
      <c r="J37" s="19" t="str">
        <f t="shared" si="1"/>
        <v xml:space="preserve">1. 15. </v>
      </c>
      <c r="K37" s="27"/>
    </row>
    <row r="38" spans="1:11" s="19" customFormat="1" ht="15.75" customHeight="1" x14ac:dyDescent="0.25">
      <c r="A38" s="20">
        <v>24018</v>
      </c>
      <c r="B38" s="21" t="s">
        <v>17</v>
      </c>
      <c r="C38" s="22" t="s">
        <v>49</v>
      </c>
      <c r="D38" s="23" t="s">
        <v>18</v>
      </c>
      <c r="E38" s="24" t="s">
        <v>50</v>
      </c>
      <c r="F38" s="25">
        <v>1.71</v>
      </c>
      <c r="G38" s="25">
        <v>0.6</v>
      </c>
      <c r="H38" s="25">
        <f>ROUND(G38*10/110,2)</f>
        <v>0.05</v>
      </c>
      <c r="I38" s="25">
        <f t="shared" si="0"/>
        <v>2.31</v>
      </c>
      <c r="J38" s="19" t="str">
        <f t="shared" si="1"/>
        <v xml:space="preserve">1. 16. </v>
      </c>
      <c r="K38" s="27"/>
    </row>
    <row r="39" spans="1:11" s="19" customFormat="1" ht="15.75" customHeight="1" x14ac:dyDescent="0.25">
      <c r="A39" s="20">
        <v>24019</v>
      </c>
      <c r="B39" s="21" t="s">
        <v>17</v>
      </c>
      <c r="C39" s="22" t="s">
        <v>51</v>
      </c>
      <c r="D39" s="23" t="s">
        <v>18</v>
      </c>
      <c r="E39" s="24" t="s">
        <v>52</v>
      </c>
      <c r="F39" s="25">
        <v>0.8</v>
      </c>
      <c r="G39" s="25">
        <v>0.27</v>
      </c>
      <c r="H39" s="25">
        <f>ROUND(G39*10/110,2)</f>
        <v>0.02</v>
      </c>
      <c r="I39" s="25">
        <f t="shared" si="0"/>
        <v>1.07</v>
      </c>
      <c r="J39" s="19" t="str">
        <f t="shared" si="1"/>
        <v xml:space="preserve">1. 17. </v>
      </c>
      <c r="K39" s="27"/>
    </row>
    <row r="40" spans="1:11" s="19" customFormat="1" ht="33" customHeight="1" x14ac:dyDescent="0.25">
      <c r="A40" s="20">
        <v>24020</v>
      </c>
      <c r="B40" s="21" t="s">
        <v>17</v>
      </c>
      <c r="C40" s="22" t="s">
        <v>53</v>
      </c>
      <c r="D40" s="23" t="s">
        <v>18</v>
      </c>
      <c r="E40" s="24" t="s">
        <v>54</v>
      </c>
      <c r="F40" s="25">
        <v>34.299999999999997</v>
      </c>
      <c r="G40" s="28">
        <v>4.76</v>
      </c>
      <c r="H40" s="25">
        <f>ROUND(4.55*10/110,2)</f>
        <v>0.41</v>
      </c>
      <c r="I40" s="25">
        <f t="shared" si="0"/>
        <v>39.059999999999995</v>
      </c>
      <c r="J40" s="19" t="str">
        <f t="shared" si="1"/>
        <v xml:space="preserve">1. 23. </v>
      </c>
      <c r="K40" s="27"/>
    </row>
    <row r="41" spans="1:11" s="19" customFormat="1" ht="33" customHeight="1" x14ac:dyDescent="0.25">
      <c r="A41" s="20">
        <v>24021</v>
      </c>
      <c r="B41" s="21" t="s">
        <v>17</v>
      </c>
      <c r="C41" s="22" t="s">
        <v>55</v>
      </c>
      <c r="D41" s="23" t="s">
        <v>18</v>
      </c>
      <c r="E41" s="24" t="s">
        <v>56</v>
      </c>
      <c r="F41" s="25">
        <v>23.57</v>
      </c>
      <c r="G41" s="28">
        <v>10.67</v>
      </c>
      <c r="H41" s="25">
        <f>ROUND(10.51*10/110,2)</f>
        <v>0.96</v>
      </c>
      <c r="I41" s="25">
        <f t="shared" si="0"/>
        <v>34.24</v>
      </c>
      <c r="J41" s="19" t="str">
        <f t="shared" si="1"/>
        <v xml:space="preserve">1. 24. </v>
      </c>
      <c r="K41" s="27"/>
    </row>
    <row r="42" spans="1:11" s="19" customFormat="1" ht="63.75" customHeight="1" x14ac:dyDescent="0.25">
      <c r="A42" s="20"/>
      <c r="B42" s="21" t="s">
        <v>17</v>
      </c>
      <c r="C42" s="22" t="s">
        <v>57</v>
      </c>
      <c r="D42" s="23" t="s">
        <v>18</v>
      </c>
      <c r="E42" s="24" t="s">
        <v>58</v>
      </c>
      <c r="F42" s="25"/>
      <c r="G42" s="25"/>
      <c r="H42" s="25"/>
      <c r="I42" s="25"/>
      <c r="J42" s="19" t="str">
        <f t="shared" si="1"/>
        <v xml:space="preserve">1. 25. </v>
      </c>
      <c r="K42" s="27"/>
    </row>
    <row r="43" spans="1:11" s="19" customFormat="1" ht="15.75" customHeight="1" x14ac:dyDescent="0.25">
      <c r="A43" s="20">
        <v>24022</v>
      </c>
      <c r="B43" s="21" t="s">
        <v>17</v>
      </c>
      <c r="C43" s="22" t="s">
        <v>57</v>
      </c>
      <c r="D43" s="23" t="s">
        <v>17</v>
      </c>
      <c r="E43" s="24" t="s">
        <v>59</v>
      </c>
      <c r="F43" s="25"/>
      <c r="G43" s="25">
        <v>0.21</v>
      </c>
      <c r="H43" s="25">
        <v>0</v>
      </c>
      <c r="I43" s="25">
        <f t="shared" ref="I43:I56" si="2">SUM(F43:G43)</f>
        <v>0.21</v>
      </c>
      <c r="J43" s="19" t="str">
        <f t="shared" si="1"/>
        <v>1. 25. 1.</v>
      </c>
      <c r="K43" s="27"/>
    </row>
    <row r="44" spans="1:11" s="19" customFormat="1" ht="15.75" customHeight="1" x14ac:dyDescent="0.25">
      <c r="A44" s="20">
        <v>24023</v>
      </c>
      <c r="B44" s="21" t="s">
        <v>17</v>
      </c>
      <c r="C44" s="22" t="s">
        <v>57</v>
      </c>
      <c r="D44" s="23" t="s">
        <v>40</v>
      </c>
      <c r="E44" s="24" t="s">
        <v>60</v>
      </c>
      <c r="F44" s="25"/>
      <c r="G44" s="25">
        <v>0.28000000000000003</v>
      </c>
      <c r="H44" s="25">
        <v>0</v>
      </c>
      <c r="I44" s="25">
        <f t="shared" si="2"/>
        <v>0.28000000000000003</v>
      </c>
      <c r="J44" s="19" t="str">
        <f t="shared" si="1"/>
        <v>1. 25. 5.</v>
      </c>
      <c r="K44" s="27"/>
    </row>
    <row r="45" spans="1:11" s="19" customFormat="1" ht="47.25" customHeight="1" x14ac:dyDescent="0.25">
      <c r="A45" s="20">
        <v>24024</v>
      </c>
      <c r="B45" s="21" t="s">
        <v>17</v>
      </c>
      <c r="C45" s="22" t="s">
        <v>57</v>
      </c>
      <c r="D45" s="23" t="s">
        <v>61</v>
      </c>
      <c r="E45" s="24" t="s">
        <v>62</v>
      </c>
      <c r="F45" s="25"/>
      <c r="G45" s="25">
        <v>0.79</v>
      </c>
      <c r="H45" s="25">
        <f>ROUND(0.59*10/110,2)</f>
        <v>0.05</v>
      </c>
      <c r="I45" s="25">
        <f t="shared" si="2"/>
        <v>0.79</v>
      </c>
      <c r="J45" s="19" t="str">
        <f t="shared" si="1"/>
        <v>1. 25. 7.</v>
      </c>
      <c r="K45" s="27"/>
    </row>
    <row r="46" spans="1:11" s="19" customFormat="1" ht="15.75" customHeight="1" x14ac:dyDescent="0.25">
      <c r="A46" s="20">
        <v>24025</v>
      </c>
      <c r="B46" s="21" t="s">
        <v>17</v>
      </c>
      <c r="C46" s="22" t="s">
        <v>57</v>
      </c>
      <c r="D46" s="23" t="s">
        <v>42</v>
      </c>
      <c r="E46" s="24" t="s">
        <v>63</v>
      </c>
      <c r="F46" s="25"/>
      <c r="G46" s="25">
        <v>0.23</v>
      </c>
      <c r="H46" s="25">
        <f>ROUND(0.2*10/110,2)</f>
        <v>0.02</v>
      </c>
      <c r="I46" s="25">
        <f t="shared" si="2"/>
        <v>0.23</v>
      </c>
      <c r="J46" s="19" t="str">
        <f t="shared" si="1"/>
        <v>1. 25. 8.</v>
      </c>
      <c r="K46" s="27"/>
    </row>
    <row r="47" spans="1:11" s="19" customFormat="1" ht="15.75" customHeight="1" x14ac:dyDescent="0.25">
      <c r="A47" s="20">
        <v>24026</v>
      </c>
      <c r="B47" s="21" t="s">
        <v>17</v>
      </c>
      <c r="C47" s="22" t="s">
        <v>57</v>
      </c>
      <c r="D47" s="23" t="s">
        <v>51</v>
      </c>
      <c r="E47" s="24" t="s">
        <v>64</v>
      </c>
      <c r="F47" s="25"/>
      <c r="G47" s="25">
        <v>7.0000000000000007E-2</v>
      </c>
      <c r="H47" s="25">
        <f>ROUND(G47*10/110,2)</f>
        <v>0.01</v>
      </c>
      <c r="I47" s="25">
        <f t="shared" si="2"/>
        <v>7.0000000000000007E-2</v>
      </c>
      <c r="J47" s="19" t="str">
        <f t="shared" si="1"/>
        <v>1. 25. 17.</v>
      </c>
      <c r="K47" s="27"/>
    </row>
    <row r="48" spans="1:11" s="19" customFormat="1" ht="15.75" customHeight="1" x14ac:dyDescent="0.25">
      <c r="A48" s="20">
        <v>24027</v>
      </c>
      <c r="B48" s="21" t="s">
        <v>17</v>
      </c>
      <c r="C48" s="22" t="s">
        <v>57</v>
      </c>
      <c r="D48" s="23" t="s">
        <v>65</v>
      </c>
      <c r="E48" s="24" t="s">
        <v>66</v>
      </c>
      <c r="F48" s="25"/>
      <c r="G48" s="25">
        <v>0.05</v>
      </c>
      <c r="H48" s="25">
        <f>ROUND(G48*10/110,2)</f>
        <v>0</v>
      </c>
      <c r="I48" s="25">
        <f t="shared" si="2"/>
        <v>0.05</v>
      </c>
      <c r="J48" s="19" t="str">
        <f t="shared" si="1"/>
        <v>1. 25. 18.</v>
      </c>
      <c r="K48" s="27"/>
    </row>
    <row r="49" spans="1:11" s="19" customFormat="1" ht="15.75" customHeight="1" x14ac:dyDescent="0.25">
      <c r="A49" s="20">
        <v>24028</v>
      </c>
      <c r="B49" s="21" t="s">
        <v>17</v>
      </c>
      <c r="C49" s="22" t="s">
        <v>57</v>
      </c>
      <c r="D49" s="23" t="s">
        <v>67</v>
      </c>
      <c r="E49" s="24" t="s">
        <v>68</v>
      </c>
      <c r="F49" s="25"/>
      <c r="G49" s="25">
        <v>0.13</v>
      </c>
      <c r="H49" s="25">
        <v>0</v>
      </c>
      <c r="I49" s="25">
        <f t="shared" si="2"/>
        <v>0.13</v>
      </c>
      <c r="J49" s="19" t="str">
        <f t="shared" si="1"/>
        <v>1. 25. 22.</v>
      </c>
      <c r="K49" s="27"/>
    </row>
    <row r="50" spans="1:11" s="19" customFormat="1" ht="15.75" customHeight="1" x14ac:dyDescent="0.25">
      <c r="A50" s="20">
        <v>24029</v>
      </c>
      <c r="B50" s="21" t="s">
        <v>17</v>
      </c>
      <c r="C50" s="22" t="s">
        <v>57</v>
      </c>
      <c r="D50" s="23" t="s">
        <v>55</v>
      </c>
      <c r="E50" s="24" t="s">
        <v>69</v>
      </c>
      <c r="F50" s="25"/>
      <c r="G50" s="25">
        <v>1.18</v>
      </c>
      <c r="H50" s="25">
        <v>0</v>
      </c>
      <c r="I50" s="25">
        <f t="shared" si="2"/>
        <v>1.18</v>
      </c>
      <c r="J50" s="19" t="str">
        <f t="shared" si="1"/>
        <v>1. 25. 24.</v>
      </c>
      <c r="K50" s="27"/>
    </row>
    <row r="51" spans="1:11" s="19" customFormat="1" ht="15.75" customHeight="1" x14ac:dyDescent="0.25">
      <c r="A51" s="20">
        <v>24030</v>
      </c>
      <c r="B51" s="21" t="s">
        <v>17</v>
      </c>
      <c r="C51" s="22" t="s">
        <v>57</v>
      </c>
      <c r="D51" s="23" t="s">
        <v>70</v>
      </c>
      <c r="E51" s="24" t="s">
        <v>71</v>
      </c>
      <c r="F51" s="25"/>
      <c r="G51" s="25">
        <v>0.05</v>
      </c>
      <c r="H51" s="25">
        <v>0</v>
      </c>
      <c r="I51" s="25">
        <f t="shared" si="2"/>
        <v>0.05</v>
      </c>
      <c r="J51" s="19" t="str">
        <f t="shared" si="1"/>
        <v>1. 25. 27.</v>
      </c>
      <c r="K51" s="27"/>
    </row>
    <row r="52" spans="1:11" s="19" customFormat="1" ht="15.75" customHeight="1" x14ac:dyDescent="0.25">
      <c r="A52" s="20">
        <v>24031</v>
      </c>
      <c r="B52" s="21" t="s">
        <v>17</v>
      </c>
      <c r="C52" s="22" t="s">
        <v>57</v>
      </c>
      <c r="D52" s="23" t="s">
        <v>72</v>
      </c>
      <c r="E52" s="24" t="s">
        <v>73</v>
      </c>
      <c r="F52" s="25"/>
      <c r="G52" s="25">
        <v>0.13</v>
      </c>
      <c r="H52" s="25">
        <f>ROUND(G52*10/110,2)</f>
        <v>0.01</v>
      </c>
      <c r="I52" s="25">
        <f t="shared" si="2"/>
        <v>0.13</v>
      </c>
      <c r="J52" s="19" t="str">
        <f t="shared" si="1"/>
        <v>1. 25. 28.</v>
      </c>
      <c r="K52" s="27"/>
    </row>
    <row r="53" spans="1:11" s="19" customFormat="1" ht="15.75" customHeight="1" x14ac:dyDescent="0.25">
      <c r="A53" s="20">
        <v>24032</v>
      </c>
      <c r="B53" s="21" t="s">
        <v>17</v>
      </c>
      <c r="C53" s="22" t="s">
        <v>57</v>
      </c>
      <c r="D53" s="23" t="s">
        <v>74</v>
      </c>
      <c r="E53" s="24" t="s">
        <v>75</v>
      </c>
      <c r="F53" s="25"/>
      <c r="G53" s="28">
        <v>4.2699999999999996</v>
      </c>
      <c r="H53" s="25">
        <f>ROUND(G53*10/110,2)</f>
        <v>0.39</v>
      </c>
      <c r="I53" s="25">
        <f t="shared" si="2"/>
        <v>4.2699999999999996</v>
      </c>
      <c r="J53" s="19" t="str">
        <f t="shared" si="1"/>
        <v>1. 25. 32.</v>
      </c>
      <c r="K53" s="27"/>
    </row>
    <row r="54" spans="1:11" s="19" customFormat="1" ht="15.75" customHeight="1" x14ac:dyDescent="0.25">
      <c r="A54" s="20">
        <v>24033</v>
      </c>
      <c r="B54" s="21" t="s">
        <v>17</v>
      </c>
      <c r="C54" s="22" t="s">
        <v>57</v>
      </c>
      <c r="D54" s="23" t="s">
        <v>76</v>
      </c>
      <c r="E54" s="24" t="s">
        <v>77</v>
      </c>
      <c r="F54" s="25"/>
      <c r="G54" s="25">
        <v>0.27</v>
      </c>
      <c r="H54" s="25">
        <f>ROUND(G54*10/110,2)</f>
        <v>0.02</v>
      </c>
      <c r="I54" s="25">
        <f t="shared" si="2"/>
        <v>0.27</v>
      </c>
      <c r="J54" s="19" t="str">
        <f t="shared" si="1"/>
        <v>1. 25. 33.</v>
      </c>
      <c r="K54" s="27"/>
    </row>
    <row r="55" spans="1:11" s="19" customFormat="1" ht="15.75" customHeight="1" x14ac:dyDescent="0.25">
      <c r="A55" s="20">
        <v>24034</v>
      </c>
      <c r="B55" s="21" t="s">
        <v>17</v>
      </c>
      <c r="C55" s="22" t="s">
        <v>57</v>
      </c>
      <c r="D55" s="23" t="s">
        <v>78</v>
      </c>
      <c r="E55" s="24" t="s">
        <v>79</v>
      </c>
      <c r="F55" s="25"/>
      <c r="G55" s="25">
        <v>2.82</v>
      </c>
      <c r="H55" s="25">
        <f>ROUND(G55*10/110,2)</f>
        <v>0.26</v>
      </c>
      <c r="I55" s="25">
        <f t="shared" si="2"/>
        <v>2.82</v>
      </c>
      <c r="J55" s="19" t="str">
        <f t="shared" si="1"/>
        <v>1. 25. 34.</v>
      </c>
      <c r="K55" s="27"/>
    </row>
    <row r="56" spans="1:11" s="19" customFormat="1" ht="15.75" customHeight="1" x14ac:dyDescent="0.25">
      <c r="A56" s="20">
        <v>24035</v>
      </c>
      <c r="B56" s="21" t="s">
        <v>17</v>
      </c>
      <c r="C56" s="22" t="s">
        <v>57</v>
      </c>
      <c r="D56" s="23" t="s">
        <v>80</v>
      </c>
      <c r="E56" s="24" t="s">
        <v>81</v>
      </c>
      <c r="F56" s="25"/>
      <c r="G56" s="25">
        <v>0.32</v>
      </c>
      <c r="H56" s="25">
        <f>ROUND(G56*10/110,2)</f>
        <v>0.03</v>
      </c>
      <c r="I56" s="25">
        <f t="shared" si="2"/>
        <v>0.32</v>
      </c>
      <c r="J56" s="19" t="str">
        <f t="shared" si="1"/>
        <v>1. 25. 35.</v>
      </c>
      <c r="K56" s="27"/>
    </row>
    <row r="57" spans="1:11" s="19" customFormat="1" ht="30.75" customHeight="1" x14ac:dyDescent="0.25">
      <c r="A57" s="20"/>
      <c r="B57" s="21" t="s">
        <v>22</v>
      </c>
      <c r="C57" s="22" t="s">
        <v>18</v>
      </c>
      <c r="D57" s="23" t="s">
        <v>18</v>
      </c>
      <c r="E57" s="24" t="s">
        <v>82</v>
      </c>
      <c r="F57" s="25"/>
      <c r="G57" s="25"/>
      <c r="H57" s="25"/>
      <c r="I57" s="25"/>
      <c r="J57" s="19" t="str">
        <f t="shared" si="1"/>
        <v xml:space="preserve">2.  </v>
      </c>
      <c r="K57" s="27"/>
    </row>
    <row r="58" spans="1:11" s="19" customFormat="1" ht="65.25" customHeight="1" x14ac:dyDescent="0.25">
      <c r="A58" s="20"/>
      <c r="B58" s="21" t="s">
        <v>22</v>
      </c>
      <c r="C58" s="22" t="s">
        <v>24</v>
      </c>
      <c r="D58" s="23" t="s">
        <v>18</v>
      </c>
      <c r="E58" s="24" t="s">
        <v>83</v>
      </c>
      <c r="F58" s="25"/>
      <c r="G58" s="25"/>
      <c r="H58" s="25"/>
      <c r="I58" s="25"/>
      <c r="J58" s="19" t="str">
        <f t="shared" si="1"/>
        <v xml:space="preserve">2. 3. </v>
      </c>
      <c r="K58" s="27"/>
    </row>
    <row r="59" spans="1:11" s="19" customFormat="1" ht="15.75" customHeight="1" x14ac:dyDescent="0.25">
      <c r="A59" s="20">
        <v>24036</v>
      </c>
      <c r="B59" s="21" t="s">
        <v>22</v>
      </c>
      <c r="C59" s="22" t="s">
        <v>24</v>
      </c>
      <c r="D59" s="23" t="s">
        <v>17</v>
      </c>
      <c r="E59" s="24" t="s">
        <v>84</v>
      </c>
      <c r="F59" s="25">
        <v>9.15</v>
      </c>
      <c r="G59" s="28">
        <v>0.84</v>
      </c>
      <c r="H59" s="25">
        <f>ROUND(0.82*10/110,2)</f>
        <v>7.0000000000000007E-2</v>
      </c>
      <c r="I59" s="25">
        <f t="shared" si="0"/>
        <v>9.99</v>
      </c>
      <c r="J59" s="19" t="str">
        <f t="shared" si="1"/>
        <v>2. 3. 1.</v>
      </c>
      <c r="K59" s="27"/>
    </row>
    <row r="60" spans="1:11" s="19" customFormat="1" ht="15.75" customHeight="1" x14ac:dyDescent="0.25">
      <c r="A60" s="20">
        <v>24037</v>
      </c>
      <c r="B60" s="21" t="s">
        <v>22</v>
      </c>
      <c r="C60" s="22" t="s">
        <v>24</v>
      </c>
      <c r="D60" s="23" t="s">
        <v>22</v>
      </c>
      <c r="E60" s="24" t="s">
        <v>85</v>
      </c>
      <c r="F60" s="25">
        <v>2.29</v>
      </c>
      <c r="G60" s="25">
        <v>0.2</v>
      </c>
      <c r="H60" s="25">
        <f>ROUND(G60*10/110,2)</f>
        <v>0.02</v>
      </c>
      <c r="I60" s="25">
        <f t="shared" si="0"/>
        <v>2.4900000000000002</v>
      </c>
      <c r="J60" s="19" t="str">
        <f t="shared" si="1"/>
        <v>2. 3. 2.</v>
      </c>
      <c r="K60" s="27"/>
    </row>
    <row r="61" spans="1:11" s="19" customFormat="1" ht="33" customHeight="1" x14ac:dyDescent="0.25">
      <c r="A61" s="20">
        <v>24038</v>
      </c>
      <c r="B61" s="21" t="s">
        <v>22</v>
      </c>
      <c r="C61" s="22" t="s">
        <v>24</v>
      </c>
      <c r="D61" s="23" t="s">
        <v>24</v>
      </c>
      <c r="E61" s="24" t="s">
        <v>86</v>
      </c>
      <c r="F61" s="25">
        <v>7.03</v>
      </c>
      <c r="G61" s="25">
        <v>2.91</v>
      </c>
      <c r="H61" s="25">
        <f>ROUND(2.21*10/110,2)</f>
        <v>0.2</v>
      </c>
      <c r="I61" s="25">
        <f t="shared" si="0"/>
        <v>9.9400000000000013</v>
      </c>
      <c r="J61" s="19" t="str">
        <f t="shared" si="1"/>
        <v>2. 3. 3.</v>
      </c>
      <c r="K61" s="27"/>
    </row>
    <row r="62" spans="1:11" s="19" customFormat="1" ht="48.75" customHeight="1" x14ac:dyDescent="0.25">
      <c r="A62" s="20">
        <v>24039</v>
      </c>
      <c r="B62" s="21" t="s">
        <v>22</v>
      </c>
      <c r="C62" s="22" t="s">
        <v>33</v>
      </c>
      <c r="D62" s="23"/>
      <c r="E62" s="24" t="s">
        <v>87</v>
      </c>
      <c r="F62" s="25">
        <v>6.43</v>
      </c>
      <c r="G62" s="28">
        <v>6</v>
      </c>
      <c r="H62" s="25">
        <f>ROUND(G62*10/110,2)</f>
        <v>0.55000000000000004</v>
      </c>
      <c r="I62" s="25">
        <f>SUM(F62:G62)</f>
        <v>12.43</v>
      </c>
      <c r="J62" s="19" t="str">
        <f t="shared" si="1"/>
        <v xml:space="preserve">2. 4. </v>
      </c>
      <c r="K62" s="27"/>
    </row>
    <row r="63" spans="1:11" s="19" customFormat="1" ht="48.75" customHeight="1" x14ac:dyDescent="0.25">
      <c r="A63" s="20">
        <v>24040</v>
      </c>
      <c r="B63" s="21" t="s">
        <v>22</v>
      </c>
      <c r="C63" s="22" t="s">
        <v>33</v>
      </c>
      <c r="D63" s="23"/>
      <c r="E63" s="24" t="s">
        <v>88</v>
      </c>
      <c r="F63" s="25">
        <v>6.43</v>
      </c>
      <c r="G63" s="28">
        <v>5.4</v>
      </c>
      <c r="H63" s="25">
        <f>ROUND(G63*10/110,2)</f>
        <v>0.49</v>
      </c>
      <c r="I63" s="25">
        <f>SUM(F63:G63)</f>
        <v>11.83</v>
      </c>
      <c r="J63" s="19" t="str">
        <f t="shared" si="1"/>
        <v xml:space="preserve">2. 4. </v>
      </c>
      <c r="K63" s="27"/>
    </row>
    <row r="64" spans="1:11" s="19" customFormat="1" ht="33" customHeight="1" x14ac:dyDescent="0.25">
      <c r="A64" s="20"/>
      <c r="B64" s="21" t="s">
        <v>22</v>
      </c>
      <c r="C64" s="22" t="s">
        <v>40</v>
      </c>
      <c r="D64" s="23" t="s">
        <v>18</v>
      </c>
      <c r="E64" s="24" t="s">
        <v>89</v>
      </c>
      <c r="F64" s="25"/>
      <c r="G64" s="25"/>
      <c r="H64" s="25"/>
      <c r="I64" s="25"/>
      <c r="J64" s="19" t="str">
        <f t="shared" si="1"/>
        <v xml:space="preserve">2. 5. </v>
      </c>
      <c r="K64" s="27"/>
    </row>
    <row r="65" spans="1:11" s="19" customFormat="1" ht="15.75" customHeight="1" x14ac:dyDescent="0.25">
      <c r="A65" s="20">
        <v>24041</v>
      </c>
      <c r="B65" s="21" t="s">
        <v>22</v>
      </c>
      <c r="C65" s="22" t="s">
        <v>40</v>
      </c>
      <c r="D65" s="23" t="s">
        <v>17</v>
      </c>
      <c r="E65" s="24" t="s">
        <v>90</v>
      </c>
      <c r="F65" s="25">
        <v>5.72</v>
      </c>
      <c r="G65" s="28">
        <v>1.43</v>
      </c>
      <c r="H65" s="25">
        <f>ROUND(G65*10/110,2)</f>
        <v>0.13</v>
      </c>
      <c r="I65" s="25">
        <f t="shared" si="0"/>
        <v>7.1499999999999995</v>
      </c>
      <c r="J65" s="19" t="str">
        <f t="shared" si="1"/>
        <v>2. 5. 1.</v>
      </c>
      <c r="K65" s="27"/>
    </row>
    <row r="66" spans="1:11" s="19" customFormat="1" ht="32.25" customHeight="1" x14ac:dyDescent="0.25">
      <c r="A66" s="20">
        <v>24042</v>
      </c>
      <c r="B66" s="21" t="s">
        <v>22</v>
      </c>
      <c r="C66" s="22" t="s">
        <v>40</v>
      </c>
      <c r="D66" s="23" t="s">
        <v>22</v>
      </c>
      <c r="E66" s="24" t="s">
        <v>91</v>
      </c>
      <c r="F66" s="25">
        <v>6.86</v>
      </c>
      <c r="G66" s="28">
        <v>3.66</v>
      </c>
      <c r="H66" s="25">
        <f>ROUND(3.47*10/110,2)</f>
        <v>0.32</v>
      </c>
      <c r="I66" s="25">
        <f t="shared" si="0"/>
        <v>10.52</v>
      </c>
      <c r="J66" s="19" t="str">
        <f t="shared" si="1"/>
        <v>2. 5. 2.</v>
      </c>
      <c r="K66" s="27"/>
    </row>
    <row r="67" spans="1:11" s="19" customFormat="1" ht="15.75" customHeight="1" x14ac:dyDescent="0.25">
      <c r="A67" s="20">
        <v>24043</v>
      </c>
      <c r="B67" s="21" t="s">
        <v>22</v>
      </c>
      <c r="C67" s="22" t="s">
        <v>61</v>
      </c>
      <c r="D67" s="23" t="s">
        <v>18</v>
      </c>
      <c r="E67" s="24" t="s">
        <v>92</v>
      </c>
      <c r="F67" s="25">
        <v>3.43</v>
      </c>
      <c r="G67" s="25">
        <v>3.3</v>
      </c>
      <c r="H67" s="25">
        <f>ROUND(G67*10/110,2)</f>
        <v>0.3</v>
      </c>
      <c r="I67" s="25">
        <f t="shared" si="0"/>
        <v>6.73</v>
      </c>
      <c r="J67" s="19" t="str">
        <f t="shared" si="1"/>
        <v xml:space="preserve">2. 7. </v>
      </c>
      <c r="K67" s="27"/>
    </row>
    <row r="68" spans="1:11" s="19" customFormat="1" ht="33" customHeight="1" x14ac:dyDescent="0.25">
      <c r="A68" s="20"/>
      <c r="B68" s="21" t="s">
        <v>22</v>
      </c>
      <c r="C68" s="22" t="s">
        <v>42</v>
      </c>
      <c r="D68" s="23" t="s">
        <v>18</v>
      </c>
      <c r="E68" s="24" t="s">
        <v>93</v>
      </c>
      <c r="F68" s="25"/>
      <c r="G68" s="25"/>
      <c r="H68" s="25"/>
      <c r="I68" s="25"/>
      <c r="J68" s="19" t="str">
        <f t="shared" si="1"/>
        <v xml:space="preserve">2. 8. </v>
      </c>
      <c r="K68" s="27"/>
    </row>
    <row r="69" spans="1:11" s="19" customFormat="1" ht="15.75" customHeight="1" x14ac:dyDescent="0.25">
      <c r="A69" s="20">
        <v>24044</v>
      </c>
      <c r="B69" s="21" t="s">
        <v>22</v>
      </c>
      <c r="C69" s="22" t="s">
        <v>42</v>
      </c>
      <c r="D69" s="23" t="s">
        <v>17</v>
      </c>
      <c r="E69" s="24" t="s">
        <v>94</v>
      </c>
      <c r="F69" s="25">
        <v>10.58</v>
      </c>
      <c r="G69" s="28">
        <v>3.26</v>
      </c>
      <c r="H69" s="25">
        <f>ROUND(3.07*10/110,2)</f>
        <v>0.28000000000000003</v>
      </c>
      <c r="I69" s="25">
        <f t="shared" si="0"/>
        <v>13.84</v>
      </c>
      <c r="J69" s="19" t="str">
        <f t="shared" si="1"/>
        <v>2. 8. 1.</v>
      </c>
      <c r="K69" s="27"/>
    </row>
    <row r="70" spans="1:11" s="19" customFormat="1" ht="15.75" customHeight="1" x14ac:dyDescent="0.25">
      <c r="A70" s="20">
        <v>24045</v>
      </c>
      <c r="B70" s="21" t="s">
        <v>22</v>
      </c>
      <c r="C70" s="22" t="s">
        <v>42</v>
      </c>
      <c r="D70" s="23" t="s">
        <v>22</v>
      </c>
      <c r="E70" s="24" t="s">
        <v>95</v>
      </c>
      <c r="F70" s="25">
        <v>17.850000000000001</v>
      </c>
      <c r="G70" s="28">
        <v>3.26</v>
      </c>
      <c r="H70" s="25">
        <f>ROUND(3.07*10/110,2)</f>
        <v>0.28000000000000003</v>
      </c>
      <c r="I70" s="25">
        <f t="shared" si="0"/>
        <v>21.11</v>
      </c>
      <c r="J70" s="19" t="str">
        <f t="shared" si="1"/>
        <v>2. 8. 2.</v>
      </c>
      <c r="K70" s="27"/>
    </row>
    <row r="71" spans="1:11" s="19" customFormat="1" ht="15.75" customHeight="1" x14ac:dyDescent="0.25">
      <c r="A71" s="20">
        <v>24046</v>
      </c>
      <c r="B71" s="21" t="s">
        <v>22</v>
      </c>
      <c r="C71" s="22" t="s">
        <v>96</v>
      </c>
      <c r="D71" s="23" t="s">
        <v>18</v>
      </c>
      <c r="E71" s="24" t="s">
        <v>97</v>
      </c>
      <c r="F71" s="25">
        <v>2.29</v>
      </c>
      <c r="G71" s="28">
        <v>0.04</v>
      </c>
      <c r="H71" s="25">
        <f>ROUND(G71*10/110,2)</f>
        <v>0</v>
      </c>
      <c r="I71" s="25">
        <f t="shared" si="0"/>
        <v>2.33</v>
      </c>
      <c r="J71" s="19" t="str">
        <f t="shared" si="1"/>
        <v xml:space="preserve">2. 9. </v>
      </c>
      <c r="K71" s="27"/>
    </row>
    <row r="72" spans="1:11" s="19" customFormat="1" ht="15.75" customHeight="1" x14ac:dyDescent="0.25">
      <c r="A72" s="20">
        <v>24047</v>
      </c>
      <c r="B72" s="21" t="s">
        <v>22</v>
      </c>
      <c r="C72" s="22" t="s">
        <v>98</v>
      </c>
      <c r="D72" s="23" t="s">
        <v>18</v>
      </c>
      <c r="E72" s="24" t="s">
        <v>99</v>
      </c>
      <c r="F72" s="25">
        <v>2.29</v>
      </c>
      <c r="G72" s="28">
        <v>0.22</v>
      </c>
      <c r="H72" s="25">
        <f>ROUND(G72*10/110,2)</f>
        <v>0.02</v>
      </c>
      <c r="I72" s="25">
        <f t="shared" si="0"/>
        <v>2.5100000000000002</v>
      </c>
      <c r="J72" s="19" t="str">
        <f t="shared" si="1"/>
        <v xml:space="preserve">2. 11. </v>
      </c>
      <c r="K72" s="27"/>
    </row>
    <row r="73" spans="1:11" s="19" customFormat="1" ht="15.75" customHeight="1" x14ac:dyDescent="0.25">
      <c r="A73" s="20">
        <v>24048</v>
      </c>
      <c r="B73" s="21" t="s">
        <v>22</v>
      </c>
      <c r="C73" s="22" t="s">
        <v>44</v>
      </c>
      <c r="D73" s="23" t="s">
        <v>18</v>
      </c>
      <c r="E73" s="24" t="s">
        <v>100</v>
      </c>
      <c r="F73" s="25">
        <v>5.72</v>
      </c>
      <c r="G73" s="28">
        <v>0.81</v>
      </c>
      <c r="H73" s="25">
        <f>ROUND(G73*10/110,2)</f>
        <v>7.0000000000000007E-2</v>
      </c>
      <c r="I73" s="25">
        <f t="shared" si="0"/>
        <v>6.5299999999999994</v>
      </c>
      <c r="J73" s="19" t="str">
        <f t="shared" si="1"/>
        <v xml:space="preserve">2. 12. </v>
      </c>
      <c r="K73" s="27"/>
    </row>
    <row r="74" spans="1:11" s="19" customFormat="1" ht="33" customHeight="1" x14ac:dyDescent="0.25">
      <c r="A74" s="20">
        <v>24049</v>
      </c>
      <c r="B74" s="21" t="s">
        <v>22</v>
      </c>
      <c r="C74" s="22" t="s">
        <v>101</v>
      </c>
      <c r="D74" s="23" t="s">
        <v>18</v>
      </c>
      <c r="E74" s="24" t="s">
        <v>102</v>
      </c>
      <c r="F74" s="25">
        <v>17.149999999999999</v>
      </c>
      <c r="G74" s="28">
        <v>22.13</v>
      </c>
      <c r="H74" s="25">
        <f>ROUND(21.94*10/110,2)</f>
        <v>1.99</v>
      </c>
      <c r="I74" s="25">
        <f t="shared" si="0"/>
        <v>39.28</v>
      </c>
      <c r="J74" s="19" t="str">
        <f t="shared" si="1"/>
        <v xml:space="preserve">2. 13. </v>
      </c>
      <c r="K74" s="27"/>
    </row>
    <row r="75" spans="1:11" s="19" customFormat="1" ht="33" customHeight="1" x14ac:dyDescent="0.25">
      <c r="A75" s="20">
        <v>24050</v>
      </c>
      <c r="B75" s="21" t="s">
        <v>22</v>
      </c>
      <c r="C75" s="22" t="s">
        <v>103</v>
      </c>
      <c r="D75" s="23" t="s">
        <v>18</v>
      </c>
      <c r="E75" s="24" t="s">
        <v>104</v>
      </c>
      <c r="F75" s="25">
        <v>28.58</v>
      </c>
      <c r="G75" s="28">
        <v>22.28</v>
      </c>
      <c r="H75" s="25">
        <f>ROUND(22.1*10/110,2)</f>
        <v>2.0099999999999998</v>
      </c>
      <c r="I75" s="25">
        <f t="shared" si="0"/>
        <v>50.86</v>
      </c>
      <c r="J75" s="19" t="str">
        <f t="shared" si="1"/>
        <v xml:space="preserve">2. 14. </v>
      </c>
      <c r="K75" s="27"/>
    </row>
    <row r="76" spans="1:11" s="19" customFormat="1" ht="15.75" customHeight="1" x14ac:dyDescent="0.25">
      <c r="A76" s="20">
        <v>24051</v>
      </c>
      <c r="B76" s="21" t="s">
        <v>22</v>
      </c>
      <c r="C76" s="22" t="s">
        <v>47</v>
      </c>
      <c r="D76" s="23" t="s">
        <v>18</v>
      </c>
      <c r="E76" s="24" t="s">
        <v>105</v>
      </c>
      <c r="F76" s="25">
        <v>5.72</v>
      </c>
      <c r="G76" s="28">
        <v>12.15</v>
      </c>
      <c r="H76" s="25">
        <f>ROUND(G76*10/110,2)</f>
        <v>1.1000000000000001</v>
      </c>
      <c r="I76" s="25">
        <f t="shared" si="0"/>
        <v>17.87</v>
      </c>
      <c r="J76" s="19" t="str">
        <f t="shared" si="1"/>
        <v xml:space="preserve">2. 15. </v>
      </c>
      <c r="K76" s="27"/>
    </row>
    <row r="77" spans="1:11" s="19" customFormat="1" ht="33.75" customHeight="1" x14ac:dyDescent="0.25">
      <c r="A77" s="20">
        <v>24052</v>
      </c>
      <c r="B77" s="21" t="s">
        <v>22</v>
      </c>
      <c r="C77" s="22" t="s">
        <v>49</v>
      </c>
      <c r="D77" s="23" t="s">
        <v>18</v>
      </c>
      <c r="E77" s="24" t="s">
        <v>106</v>
      </c>
      <c r="F77" s="25">
        <v>11.43</v>
      </c>
      <c r="G77" s="25">
        <v>18.309999999999999</v>
      </c>
      <c r="H77" s="25">
        <f>ROUND(15.53*10/110,2)</f>
        <v>1.41</v>
      </c>
      <c r="I77" s="25">
        <f t="shared" si="0"/>
        <v>29.74</v>
      </c>
      <c r="J77" s="19" t="str">
        <f t="shared" si="1"/>
        <v xml:space="preserve">2. 16. </v>
      </c>
      <c r="K77" s="27"/>
    </row>
    <row r="78" spans="1:11" s="19" customFormat="1" ht="33" customHeight="1" x14ac:dyDescent="0.25">
      <c r="A78" s="20">
        <v>24053</v>
      </c>
      <c r="B78" s="21" t="s">
        <v>22</v>
      </c>
      <c r="C78" s="22" t="s">
        <v>49</v>
      </c>
      <c r="D78" s="23" t="s">
        <v>18</v>
      </c>
      <c r="E78" s="24" t="s">
        <v>106</v>
      </c>
      <c r="F78" s="25">
        <v>11.43</v>
      </c>
      <c r="G78" s="25">
        <v>19.440000000000001</v>
      </c>
      <c r="H78" s="25">
        <f>ROUND(19.44*10/110,2)</f>
        <v>1.77</v>
      </c>
      <c r="I78" s="25">
        <f>SUM(F78:G78)</f>
        <v>30.87</v>
      </c>
      <c r="J78" s="19" t="str">
        <f t="shared" si="1"/>
        <v xml:space="preserve">2. 16. </v>
      </c>
      <c r="K78" s="27"/>
    </row>
    <row r="79" spans="1:11" s="19" customFormat="1" ht="33" customHeight="1" x14ac:dyDescent="0.25">
      <c r="A79" s="20">
        <v>24054</v>
      </c>
      <c r="B79" s="21" t="s">
        <v>22</v>
      </c>
      <c r="C79" s="22" t="s">
        <v>51</v>
      </c>
      <c r="D79" s="23" t="s">
        <v>18</v>
      </c>
      <c r="E79" s="24" t="s">
        <v>107</v>
      </c>
      <c r="F79" s="25">
        <v>13.72</v>
      </c>
      <c r="G79" s="25">
        <v>7.4</v>
      </c>
      <c r="H79" s="25">
        <f>ROUND(G79*10/110,2)</f>
        <v>0.67</v>
      </c>
      <c r="I79" s="25">
        <f t="shared" si="0"/>
        <v>21.12</v>
      </c>
      <c r="J79" s="19" t="str">
        <f t="shared" si="1"/>
        <v xml:space="preserve">2. 17. </v>
      </c>
      <c r="K79" s="27"/>
    </row>
    <row r="80" spans="1:11" s="19" customFormat="1" ht="15.75" customHeight="1" x14ac:dyDescent="0.25">
      <c r="A80" s="20">
        <v>24055</v>
      </c>
      <c r="B80" s="21" t="s">
        <v>22</v>
      </c>
      <c r="C80" s="22" t="s">
        <v>108</v>
      </c>
      <c r="D80" s="23" t="s">
        <v>18</v>
      </c>
      <c r="E80" s="24" t="s">
        <v>109</v>
      </c>
      <c r="F80" s="25">
        <v>17.149999999999999</v>
      </c>
      <c r="G80" s="28">
        <v>22.28</v>
      </c>
      <c r="H80" s="25">
        <f>ROUND(22.1*10/110,2)</f>
        <v>2.0099999999999998</v>
      </c>
      <c r="I80" s="25">
        <f t="shared" si="0"/>
        <v>39.43</v>
      </c>
      <c r="J80" s="19" t="str">
        <f t="shared" si="1"/>
        <v xml:space="preserve">2. 20. </v>
      </c>
      <c r="K80" s="27"/>
    </row>
    <row r="81" spans="1:11" s="19" customFormat="1" ht="31.5" customHeight="1" x14ac:dyDescent="0.25">
      <c r="A81" s="20">
        <v>24056</v>
      </c>
      <c r="B81" s="21" t="s">
        <v>22</v>
      </c>
      <c r="C81" s="22" t="s">
        <v>110</v>
      </c>
      <c r="D81" s="23" t="s">
        <v>18</v>
      </c>
      <c r="E81" s="24" t="s">
        <v>111</v>
      </c>
      <c r="F81" s="25">
        <v>9.15</v>
      </c>
      <c r="G81" s="28">
        <v>3.66</v>
      </c>
      <c r="H81" s="25">
        <f>ROUND(3.47*10/110,2)</f>
        <v>0.32</v>
      </c>
      <c r="I81" s="25">
        <f t="shared" si="0"/>
        <v>12.81</v>
      </c>
      <c r="J81" s="19" t="str">
        <f t="shared" si="1"/>
        <v xml:space="preserve">2. 21. </v>
      </c>
      <c r="K81" s="27"/>
    </row>
    <row r="82" spans="1:11" s="19" customFormat="1" ht="31.5" customHeight="1" x14ac:dyDescent="0.25">
      <c r="A82" s="20">
        <v>24057</v>
      </c>
      <c r="B82" s="21" t="s">
        <v>22</v>
      </c>
      <c r="C82" s="22" t="s">
        <v>53</v>
      </c>
      <c r="D82" s="23" t="s">
        <v>18</v>
      </c>
      <c r="E82" s="24" t="s">
        <v>112</v>
      </c>
      <c r="F82" s="25">
        <v>2.29</v>
      </c>
      <c r="G82" s="28">
        <v>0.26</v>
      </c>
      <c r="H82" s="25">
        <f>ROUND(0.08*10/110,2)</f>
        <v>0.01</v>
      </c>
      <c r="I82" s="25">
        <f t="shared" ref="I82:I134" si="3">SUM(F82:G82)</f>
        <v>2.5499999999999998</v>
      </c>
      <c r="J82" s="19" t="str">
        <f t="shared" ref="J82:J118" si="4">B82&amp;" "&amp;C82&amp;" "&amp;D82</f>
        <v xml:space="preserve">2. 23. </v>
      </c>
      <c r="K82" s="27"/>
    </row>
    <row r="83" spans="1:11" s="19" customFormat="1" ht="49.5" customHeight="1" x14ac:dyDescent="0.25">
      <c r="A83" s="20"/>
      <c r="B83" s="21" t="s">
        <v>22</v>
      </c>
      <c r="C83" s="22" t="s">
        <v>57</v>
      </c>
      <c r="D83" s="23" t="s">
        <v>18</v>
      </c>
      <c r="E83" s="24" t="s">
        <v>113</v>
      </c>
      <c r="F83" s="25"/>
      <c r="G83" s="25"/>
      <c r="H83" s="25"/>
      <c r="I83" s="25"/>
      <c r="J83" s="19" t="str">
        <f t="shared" si="4"/>
        <v xml:space="preserve">2. 25. </v>
      </c>
      <c r="K83" s="27"/>
    </row>
    <row r="84" spans="1:11" s="19" customFormat="1" ht="49.5" customHeight="1" x14ac:dyDescent="0.25">
      <c r="A84" s="20">
        <v>24058</v>
      </c>
      <c r="B84" s="21" t="s">
        <v>22</v>
      </c>
      <c r="C84" s="22" t="s">
        <v>57</v>
      </c>
      <c r="D84" s="23" t="s">
        <v>17</v>
      </c>
      <c r="E84" s="24" t="s">
        <v>114</v>
      </c>
      <c r="F84" s="25">
        <v>11.43</v>
      </c>
      <c r="G84" s="28">
        <v>12.77</v>
      </c>
      <c r="H84" s="25">
        <f>ROUND(G84*10/110,2)</f>
        <v>1.1599999999999999</v>
      </c>
      <c r="I84" s="25">
        <f t="shared" si="3"/>
        <v>24.2</v>
      </c>
      <c r="J84" s="19" t="str">
        <f t="shared" si="4"/>
        <v>2. 25. 1.</v>
      </c>
      <c r="K84" s="27"/>
    </row>
    <row r="85" spans="1:11" s="19" customFormat="1" ht="49.5" customHeight="1" x14ac:dyDescent="0.25">
      <c r="A85" s="20">
        <v>24059</v>
      </c>
      <c r="B85" s="21" t="s">
        <v>22</v>
      </c>
      <c r="C85" s="22" t="s">
        <v>57</v>
      </c>
      <c r="D85" s="23" t="s">
        <v>17</v>
      </c>
      <c r="E85" s="24" t="s">
        <v>115</v>
      </c>
      <c r="F85" s="25">
        <v>11.43</v>
      </c>
      <c r="G85" s="28">
        <v>10.94</v>
      </c>
      <c r="H85" s="25">
        <f>ROUND(G85*10/110,2)</f>
        <v>0.99</v>
      </c>
      <c r="I85" s="25">
        <f>SUM(F85:G85)</f>
        <v>22.369999999999997</v>
      </c>
      <c r="J85" s="19" t="str">
        <f t="shared" si="4"/>
        <v>2. 25. 1.</v>
      </c>
      <c r="K85" s="27"/>
    </row>
    <row r="86" spans="1:11" s="19" customFormat="1" ht="63.75" customHeight="1" x14ac:dyDescent="0.25">
      <c r="A86" s="20">
        <v>24060</v>
      </c>
      <c r="B86" s="21" t="s">
        <v>22</v>
      </c>
      <c r="C86" s="22" t="s">
        <v>57</v>
      </c>
      <c r="D86" s="23" t="s">
        <v>22</v>
      </c>
      <c r="E86" s="24" t="s">
        <v>116</v>
      </c>
      <c r="F86" s="25">
        <v>5.72</v>
      </c>
      <c r="G86" s="28">
        <v>8.68</v>
      </c>
      <c r="H86" s="25">
        <f>ROUND(G86*10/110,2)</f>
        <v>0.79</v>
      </c>
      <c r="I86" s="25">
        <f t="shared" si="3"/>
        <v>14.399999999999999</v>
      </c>
      <c r="J86" s="19" t="str">
        <f t="shared" si="4"/>
        <v>2. 25. 2.</v>
      </c>
      <c r="K86" s="27"/>
    </row>
    <row r="87" spans="1:11" s="19" customFormat="1" ht="63.75" customHeight="1" x14ac:dyDescent="0.25">
      <c r="A87" s="20">
        <v>24061</v>
      </c>
      <c r="B87" s="21" t="s">
        <v>22</v>
      </c>
      <c r="C87" s="22" t="s">
        <v>57</v>
      </c>
      <c r="D87" s="23" t="s">
        <v>22</v>
      </c>
      <c r="E87" s="24" t="s">
        <v>117</v>
      </c>
      <c r="F87" s="25">
        <v>5.72</v>
      </c>
      <c r="G87" s="28">
        <v>7.77</v>
      </c>
      <c r="H87" s="25">
        <f>ROUND(G87*10/110,2)</f>
        <v>0.71</v>
      </c>
      <c r="I87" s="25">
        <f>SUM(F87:G87)</f>
        <v>13.489999999999998</v>
      </c>
      <c r="J87" s="19" t="str">
        <f t="shared" si="4"/>
        <v>2. 25. 2.</v>
      </c>
      <c r="K87" s="27"/>
    </row>
    <row r="88" spans="1:11" s="19" customFormat="1" ht="33" customHeight="1" x14ac:dyDescent="0.25">
      <c r="A88" s="20"/>
      <c r="B88" s="21" t="s">
        <v>22</v>
      </c>
      <c r="C88" s="22" t="s">
        <v>118</v>
      </c>
      <c r="D88" s="23" t="s">
        <v>18</v>
      </c>
      <c r="E88" s="24" t="s">
        <v>119</v>
      </c>
      <c r="F88" s="25"/>
      <c r="G88" s="25"/>
      <c r="H88" s="25"/>
      <c r="I88" s="25"/>
      <c r="J88" s="19" t="str">
        <f t="shared" si="4"/>
        <v xml:space="preserve">2. 26. </v>
      </c>
      <c r="K88" s="27"/>
    </row>
    <row r="89" spans="1:11" s="19" customFormat="1" ht="33" customHeight="1" x14ac:dyDescent="0.25">
      <c r="A89" s="20">
        <v>24062</v>
      </c>
      <c r="B89" s="21" t="s">
        <v>22</v>
      </c>
      <c r="C89" s="22" t="s">
        <v>118</v>
      </c>
      <c r="D89" s="23" t="s">
        <v>17</v>
      </c>
      <c r="E89" s="24" t="s">
        <v>120</v>
      </c>
      <c r="F89" s="25">
        <v>11.43</v>
      </c>
      <c r="G89" s="25">
        <v>5.19</v>
      </c>
      <c r="H89" s="25">
        <f t="shared" ref="H89:H94" si="5">ROUND(G89*10/110,2)</f>
        <v>0.47</v>
      </c>
      <c r="I89" s="25">
        <f t="shared" si="3"/>
        <v>16.62</v>
      </c>
      <c r="J89" s="19" t="str">
        <f t="shared" si="4"/>
        <v>2. 26. 1.</v>
      </c>
      <c r="K89" s="27"/>
    </row>
    <row r="90" spans="1:11" s="19" customFormat="1" ht="33" customHeight="1" x14ac:dyDescent="0.25">
      <c r="A90" s="20">
        <v>24063</v>
      </c>
      <c r="B90" s="21" t="s">
        <v>22</v>
      </c>
      <c r="C90" s="22" t="s">
        <v>118</v>
      </c>
      <c r="D90" s="23" t="s">
        <v>17</v>
      </c>
      <c r="E90" s="24" t="s">
        <v>121</v>
      </c>
      <c r="F90" s="25">
        <v>11.43</v>
      </c>
      <c r="G90" s="25">
        <v>3.39</v>
      </c>
      <c r="H90" s="25">
        <f t="shared" si="5"/>
        <v>0.31</v>
      </c>
      <c r="I90" s="25">
        <f t="shared" si="3"/>
        <v>14.82</v>
      </c>
      <c r="J90" s="19" t="str">
        <f t="shared" si="4"/>
        <v>2. 26. 1.</v>
      </c>
      <c r="K90" s="27"/>
    </row>
    <row r="91" spans="1:11" s="19" customFormat="1" ht="33" customHeight="1" x14ac:dyDescent="0.25">
      <c r="A91" s="20">
        <v>24064</v>
      </c>
      <c r="B91" s="21" t="s">
        <v>22</v>
      </c>
      <c r="C91" s="22" t="s">
        <v>118</v>
      </c>
      <c r="D91" s="23" t="s">
        <v>17</v>
      </c>
      <c r="E91" s="24" t="s">
        <v>122</v>
      </c>
      <c r="F91" s="25">
        <v>11.43</v>
      </c>
      <c r="G91" s="25">
        <v>3.04</v>
      </c>
      <c r="H91" s="25">
        <f t="shared" si="5"/>
        <v>0.28000000000000003</v>
      </c>
      <c r="I91" s="25">
        <f>SUM(F91:G91)</f>
        <v>14.469999999999999</v>
      </c>
      <c r="J91" s="19" t="str">
        <f t="shared" si="4"/>
        <v>2. 26. 1.</v>
      </c>
      <c r="K91" s="27"/>
    </row>
    <row r="92" spans="1:11" s="19" customFormat="1" ht="47.25" customHeight="1" x14ac:dyDescent="0.25">
      <c r="A92" s="20">
        <v>24065</v>
      </c>
      <c r="B92" s="21" t="s">
        <v>22</v>
      </c>
      <c r="C92" s="22" t="s">
        <v>118</v>
      </c>
      <c r="D92" s="23" t="s">
        <v>22</v>
      </c>
      <c r="E92" s="24" t="s">
        <v>123</v>
      </c>
      <c r="F92" s="25">
        <v>5.72</v>
      </c>
      <c r="G92" s="25">
        <v>3.46</v>
      </c>
      <c r="H92" s="25">
        <f t="shared" si="5"/>
        <v>0.31</v>
      </c>
      <c r="I92" s="25">
        <f t="shared" si="3"/>
        <v>9.18</v>
      </c>
      <c r="J92" s="19" t="str">
        <f t="shared" si="4"/>
        <v>2. 26. 2.</v>
      </c>
      <c r="K92" s="27"/>
    </row>
    <row r="93" spans="1:11" s="19" customFormat="1" ht="47.25" customHeight="1" x14ac:dyDescent="0.25">
      <c r="A93" s="20">
        <v>24066</v>
      </c>
      <c r="B93" s="21" t="s">
        <v>22</v>
      </c>
      <c r="C93" s="22" t="s">
        <v>118</v>
      </c>
      <c r="D93" s="23" t="s">
        <v>22</v>
      </c>
      <c r="E93" s="24" t="s">
        <v>124</v>
      </c>
      <c r="F93" s="25">
        <v>5.72</v>
      </c>
      <c r="G93" s="25">
        <v>2.2599999999999998</v>
      </c>
      <c r="H93" s="25">
        <f t="shared" si="5"/>
        <v>0.21</v>
      </c>
      <c r="I93" s="25">
        <f t="shared" si="3"/>
        <v>7.9799999999999995</v>
      </c>
      <c r="J93" s="19" t="str">
        <f t="shared" si="4"/>
        <v>2. 26. 2.</v>
      </c>
      <c r="K93" s="27"/>
    </row>
    <row r="94" spans="1:11" s="19" customFormat="1" ht="47.25" customHeight="1" x14ac:dyDescent="0.25">
      <c r="A94" s="20">
        <v>24067</v>
      </c>
      <c r="B94" s="21" t="s">
        <v>22</v>
      </c>
      <c r="C94" s="22" t="s">
        <v>118</v>
      </c>
      <c r="D94" s="23" t="s">
        <v>22</v>
      </c>
      <c r="E94" s="24" t="s">
        <v>125</v>
      </c>
      <c r="F94" s="25">
        <v>5.72</v>
      </c>
      <c r="G94" s="25">
        <v>2.02</v>
      </c>
      <c r="H94" s="25">
        <f t="shared" si="5"/>
        <v>0.18</v>
      </c>
      <c r="I94" s="25">
        <f>SUM(F94:G94)</f>
        <v>7.74</v>
      </c>
      <c r="J94" s="19" t="str">
        <f t="shared" si="4"/>
        <v>2. 26. 2.</v>
      </c>
      <c r="K94" s="27"/>
    </row>
    <row r="95" spans="1:11" s="19" customFormat="1" ht="33" customHeight="1" x14ac:dyDescent="0.25">
      <c r="A95" s="20"/>
      <c r="B95" s="21" t="s">
        <v>22</v>
      </c>
      <c r="C95" s="22" t="s">
        <v>70</v>
      </c>
      <c r="D95" s="23" t="s">
        <v>18</v>
      </c>
      <c r="E95" s="24" t="s">
        <v>126</v>
      </c>
      <c r="F95" s="25"/>
      <c r="G95" s="25"/>
      <c r="H95" s="25"/>
      <c r="I95" s="25"/>
      <c r="J95" s="19" t="str">
        <f t="shared" si="4"/>
        <v xml:space="preserve">2. 27. </v>
      </c>
      <c r="K95" s="27"/>
    </row>
    <row r="96" spans="1:11" s="19" customFormat="1" ht="48.75" customHeight="1" x14ac:dyDescent="0.25">
      <c r="A96" s="20">
        <v>24068</v>
      </c>
      <c r="B96" s="21" t="s">
        <v>22</v>
      </c>
      <c r="C96" s="22" t="s">
        <v>70</v>
      </c>
      <c r="D96" s="23" t="s">
        <v>33</v>
      </c>
      <c r="E96" s="24" t="s">
        <v>127</v>
      </c>
      <c r="F96" s="25">
        <v>21.48</v>
      </c>
      <c r="G96" s="28">
        <v>17.3</v>
      </c>
      <c r="H96" s="25">
        <f t="shared" ref="H96:H101" si="6">ROUND(G96*10/110,2)</f>
        <v>1.57</v>
      </c>
      <c r="I96" s="25">
        <f t="shared" si="3"/>
        <v>38.78</v>
      </c>
      <c r="J96" s="19" t="str">
        <f t="shared" si="4"/>
        <v>2. 27. 4.</v>
      </c>
      <c r="K96" s="27"/>
    </row>
    <row r="97" spans="1:11" s="19" customFormat="1" ht="48.75" customHeight="1" x14ac:dyDescent="0.25">
      <c r="A97" s="20">
        <v>24069</v>
      </c>
      <c r="B97" s="21" t="s">
        <v>22</v>
      </c>
      <c r="C97" s="22" t="s">
        <v>70</v>
      </c>
      <c r="D97" s="23" t="s">
        <v>33</v>
      </c>
      <c r="E97" s="24" t="s">
        <v>128</v>
      </c>
      <c r="F97" s="25">
        <v>21.48</v>
      </c>
      <c r="G97" s="28">
        <v>20.95</v>
      </c>
      <c r="H97" s="25">
        <f t="shared" si="6"/>
        <v>1.9</v>
      </c>
      <c r="I97" s="25">
        <f>SUM(F97:G97)</f>
        <v>42.43</v>
      </c>
      <c r="J97" s="19" t="str">
        <f t="shared" si="4"/>
        <v>2. 27. 4.</v>
      </c>
      <c r="K97" s="27"/>
    </row>
    <row r="98" spans="1:11" s="19" customFormat="1" ht="48.75" customHeight="1" x14ac:dyDescent="0.25">
      <c r="A98" s="20">
        <v>24070</v>
      </c>
      <c r="B98" s="21" t="s">
        <v>22</v>
      </c>
      <c r="C98" s="22" t="s">
        <v>70</v>
      </c>
      <c r="D98" s="23" t="s">
        <v>40</v>
      </c>
      <c r="E98" s="24" t="s">
        <v>129</v>
      </c>
      <c r="F98" s="25">
        <v>48.15</v>
      </c>
      <c r="G98" s="28">
        <v>23.65</v>
      </c>
      <c r="H98" s="25">
        <f t="shared" si="6"/>
        <v>2.15</v>
      </c>
      <c r="I98" s="25">
        <f t="shared" si="3"/>
        <v>71.8</v>
      </c>
      <c r="J98" s="19" t="str">
        <f t="shared" si="4"/>
        <v>2. 27. 5.</v>
      </c>
      <c r="K98" s="27"/>
    </row>
    <row r="99" spans="1:11" s="19" customFormat="1" ht="48.75" customHeight="1" x14ac:dyDescent="0.25">
      <c r="A99" s="20">
        <v>24071</v>
      </c>
      <c r="B99" s="21" t="s">
        <v>22</v>
      </c>
      <c r="C99" s="22" t="s">
        <v>70</v>
      </c>
      <c r="D99" s="23" t="s">
        <v>40</v>
      </c>
      <c r="E99" s="24" t="s">
        <v>130</v>
      </c>
      <c r="F99" s="25">
        <v>48.15</v>
      </c>
      <c r="G99" s="28">
        <v>29.14</v>
      </c>
      <c r="H99" s="25">
        <f t="shared" si="6"/>
        <v>2.65</v>
      </c>
      <c r="I99" s="25">
        <f>SUM(F99:G99)</f>
        <v>77.289999999999992</v>
      </c>
      <c r="J99" s="19" t="str">
        <f t="shared" si="4"/>
        <v>2. 27. 5.</v>
      </c>
      <c r="K99" s="27"/>
    </row>
    <row r="100" spans="1:11" s="19" customFormat="1" ht="48.75" customHeight="1" x14ac:dyDescent="0.25">
      <c r="A100" s="20">
        <v>24072</v>
      </c>
      <c r="B100" s="21" t="s">
        <v>22</v>
      </c>
      <c r="C100" s="22" t="s">
        <v>70</v>
      </c>
      <c r="D100" s="23" t="s">
        <v>131</v>
      </c>
      <c r="E100" s="24" t="s">
        <v>132</v>
      </c>
      <c r="F100" s="25">
        <v>51.44</v>
      </c>
      <c r="G100" s="28">
        <v>30.01</v>
      </c>
      <c r="H100" s="25">
        <f t="shared" si="6"/>
        <v>2.73</v>
      </c>
      <c r="I100" s="25">
        <f t="shared" si="3"/>
        <v>81.45</v>
      </c>
      <c r="J100" s="19" t="str">
        <f t="shared" si="4"/>
        <v>2. 27. 6.</v>
      </c>
      <c r="K100" s="27"/>
    </row>
    <row r="101" spans="1:11" s="19" customFormat="1" ht="48.75" customHeight="1" x14ac:dyDescent="0.25">
      <c r="A101" s="20">
        <v>24073</v>
      </c>
      <c r="B101" s="21" t="s">
        <v>22</v>
      </c>
      <c r="C101" s="22" t="s">
        <v>70</v>
      </c>
      <c r="D101" s="23" t="s">
        <v>131</v>
      </c>
      <c r="E101" s="24" t="s">
        <v>133</v>
      </c>
      <c r="F101" s="25">
        <v>51.44</v>
      </c>
      <c r="G101" s="28">
        <v>37.32</v>
      </c>
      <c r="H101" s="25">
        <f t="shared" si="6"/>
        <v>3.39</v>
      </c>
      <c r="I101" s="25">
        <f>SUM(F101:G101)</f>
        <v>88.759999999999991</v>
      </c>
      <c r="J101" s="19" t="str">
        <f t="shared" si="4"/>
        <v>2. 27. 6.</v>
      </c>
      <c r="K101" s="27"/>
    </row>
    <row r="102" spans="1:11" s="19" customFormat="1" ht="15.75" customHeight="1" x14ac:dyDescent="0.25">
      <c r="A102" s="20"/>
      <c r="B102" s="21" t="s">
        <v>22</v>
      </c>
      <c r="C102" s="22" t="s">
        <v>72</v>
      </c>
      <c r="D102" s="23" t="s">
        <v>18</v>
      </c>
      <c r="E102" s="24" t="s">
        <v>134</v>
      </c>
      <c r="F102" s="25"/>
      <c r="G102" s="25"/>
      <c r="H102" s="25"/>
      <c r="I102" s="25"/>
      <c r="J102" s="19" t="str">
        <f t="shared" si="4"/>
        <v xml:space="preserve">2. 28. </v>
      </c>
      <c r="K102" s="27"/>
    </row>
    <row r="103" spans="1:11" s="19" customFormat="1" ht="15.75" customHeight="1" x14ac:dyDescent="0.25">
      <c r="A103" s="20">
        <v>24074</v>
      </c>
      <c r="B103" s="21" t="s">
        <v>22</v>
      </c>
      <c r="C103" s="22" t="s">
        <v>72</v>
      </c>
      <c r="D103" s="23" t="s">
        <v>17</v>
      </c>
      <c r="E103" s="24" t="s">
        <v>135</v>
      </c>
      <c r="F103" s="25">
        <v>2.29</v>
      </c>
      <c r="G103" s="28">
        <v>0.45</v>
      </c>
      <c r="H103" s="25">
        <f>ROUND(G103*10/110,2)</f>
        <v>0.04</v>
      </c>
      <c r="I103" s="25">
        <f t="shared" si="3"/>
        <v>2.74</v>
      </c>
      <c r="J103" s="19" t="str">
        <f t="shared" si="4"/>
        <v>2. 28. 1.</v>
      </c>
      <c r="K103" s="27"/>
    </row>
    <row r="104" spans="1:11" s="19" customFormat="1" ht="15.75" customHeight="1" x14ac:dyDescent="0.25">
      <c r="A104" s="20">
        <v>24075</v>
      </c>
      <c r="B104" s="21" t="s">
        <v>22</v>
      </c>
      <c r="C104" s="22" t="s">
        <v>72</v>
      </c>
      <c r="D104" s="23" t="s">
        <v>24</v>
      </c>
      <c r="E104" s="24" t="s">
        <v>136</v>
      </c>
      <c r="F104" s="25">
        <v>1.1399999999999999</v>
      </c>
      <c r="G104" s="28">
        <v>0.09</v>
      </c>
      <c r="H104" s="25">
        <f>ROUND(G104*10/110,2)</f>
        <v>0.01</v>
      </c>
      <c r="I104" s="25">
        <f t="shared" si="3"/>
        <v>1.23</v>
      </c>
      <c r="J104" s="19" t="str">
        <f t="shared" si="4"/>
        <v>2. 28. 3.</v>
      </c>
      <c r="K104" s="27"/>
    </row>
    <row r="105" spans="1:11" s="19" customFormat="1" ht="15.75" customHeight="1" x14ac:dyDescent="0.25">
      <c r="A105" s="20"/>
      <c r="B105" s="21" t="s">
        <v>22</v>
      </c>
      <c r="C105" s="22" t="s">
        <v>137</v>
      </c>
      <c r="D105" s="23" t="s">
        <v>18</v>
      </c>
      <c r="E105" s="24" t="s">
        <v>138</v>
      </c>
      <c r="F105" s="25"/>
      <c r="G105" s="25"/>
      <c r="H105" s="25"/>
      <c r="I105" s="25"/>
      <c r="J105" s="19" t="str">
        <f t="shared" si="4"/>
        <v xml:space="preserve">2. 29. </v>
      </c>
      <c r="K105" s="27"/>
    </row>
    <row r="106" spans="1:11" s="19" customFormat="1" ht="48" customHeight="1" x14ac:dyDescent="0.25">
      <c r="A106" s="20">
        <v>24076</v>
      </c>
      <c r="B106" s="21" t="s">
        <v>22</v>
      </c>
      <c r="C106" s="22" t="s">
        <v>137</v>
      </c>
      <c r="D106" s="23" t="s">
        <v>17</v>
      </c>
      <c r="E106" s="24" t="s">
        <v>139</v>
      </c>
      <c r="F106" s="25">
        <v>9.59</v>
      </c>
      <c r="G106" s="25">
        <v>1.54</v>
      </c>
      <c r="H106" s="25">
        <f>ROUND(1.35*10/110,2)</f>
        <v>0.12</v>
      </c>
      <c r="I106" s="25">
        <f t="shared" si="3"/>
        <v>11.129999999999999</v>
      </c>
      <c r="J106" s="19" t="str">
        <f t="shared" si="4"/>
        <v>2. 29. 1.</v>
      </c>
      <c r="K106" s="27"/>
    </row>
    <row r="107" spans="1:11" s="19" customFormat="1" ht="35.25" customHeight="1" x14ac:dyDescent="0.25">
      <c r="A107" s="20">
        <v>24077</v>
      </c>
      <c r="B107" s="21" t="s">
        <v>22</v>
      </c>
      <c r="C107" s="22" t="s">
        <v>137</v>
      </c>
      <c r="D107" s="23" t="s">
        <v>22</v>
      </c>
      <c r="E107" s="24" t="s">
        <v>140</v>
      </c>
      <c r="F107" s="25">
        <v>34.299999999999997</v>
      </c>
      <c r="G107" s="25">
        <v>1.69</v>
      </c>
      <c r="H107" s="25">
        <f>ROUND(1.51*10/110,2)</f>
        <v>0.14000000000000001</v>
      </c>
      <c r="I107" s="25">
        <f t="shared" si="3"/>
        <v>35.989999999999995</v>
      </c>
      <c r="J107" s="19" t="str">
        <f t="shared" si="4"/>
        <v>2. 29. 2.</v>
      </c>
      <c r="K107" s="27"/>
    </row>
    <row r="108" spans="1:11" s="19" customFormat="1" ht="15.75" customHeight="1" x14ac:dyDescent="0.25">
      <c r="A108" s="20"/>
      <c r="B108" s="21" t="s">
        <v>22</v>
      </c>
      <c r="C108" s="22" t="s">
        <v>141</v>
      </c>
      <c r="D108" s="23" t="s">
        <v>18</v>
      </c>
      <c r="E108" s="24" t="s">
        <v>142</v>
      </c>
      <c r="F108" s="25"/>
      <c r="G108" s="25"/>
      <c r="H108" s="25"/>
      <c r="I108" s="25"/>
      <c r="J108" s="19" t="str">
        <f t="shared" si="4"/>
        <v xml:space="preserve">2. 30. </v>
      </c>
      <c r="K108" s="27"/>
    </row>
    <row r="109" spans="1:11" s="19" customFormat="1" ht="15.75" customHeight="1" x14ac:dyDescent="0.25">
      <c r="A109" s="20">
        <v>24078</v>
      </c>
      <c r="B109" s="21" t="s">
        <v>22</v>
      </c>
      <c r="C109" s="22" t="s">
        <v>141</v>
      </c>
      <c r="D109" s="23" t="s">
        <v>17</v>
      </c>
      <c r="E109" s="24" t="s">
        <v>143</v>
      </c>
      <c r="F109" s="25">
        <v>17.149999999999999</v>
      </c>
      <c r="G109" s="25">
        <v>103.03</v>
      </c>
      <c r="H109" s="25">
        <f>ROUND(G109*10/110,2)</f>
        <v>9.3699999999999992</v>
      </c>
      <c r="I109" s="25">
        <f t="shared" si="3"/>
        <v>120.18</v>
      </c>
      <c r="J109" s="19" t="str">
        <f t="shared" si="4"/>
        <v>2. 30. 1.</v>
      </c>
      <c r="K109" s="27"/>
    </row>
    <row r="110" spans="1:11" s="19" customFormat="1" ht="15.75" customHeight="1" x14ac:dyDescent="0.25">
      <c r="A110" s="20">
        <v>24079</v>
      </c>
      <c r="B110" s="21" t="s">
        <v>22</v>
      </c>
      <c r="C110" s="22" t="s">
        <v>141</v>
      </c>
      <c r="D110" s="23" t="s">
        <v>22</v>
      </c>
      <c r="E110" s="24" t="s">
        <v>144</v>
      </c>
      <c r="F110" s="25">
        <v>80.02</v>
      </c>
      <c r="G110" s="25">
        <v>103.03</v>
      </c>
      <c r="H110" s="25">
        <f>ROUND(H109*10/110,2)</f>
        <v>0.85</v>
      </c>
      <c r="I110" s="25">
        <f t="shared" si="3"/>
        <v>183.05</v>
      </c>
      <c r="J110" s="19" t="str">
        <f t="shared" si="4"/>
        <v>2. 30. 2.</v>
      </c>
      <c r="K110" s="27"/>
    </row>
    <row r="111" spans="1:11" s="19" customFormat="1" ht="15.75" customHeight="1" x14ac:dyDescent="0.25">
      <c r="A111" s="20">
        <v>24080</v>
      </c>
      <c r="B111" s="21" t="s">
        <v>22</v>
      </c>
      <c r="C111" s="22" t="s">
        <v>141</v>
      </c>
      <c r="D111" s="23" t="s">
        <v>24</v>
      </c>
      <c r="E111" s="24" t="s">
        <v>145</v>
      </c>
      <c r="F111" s="25">
        <v>68.59</v>
      </c>
      <c r="G111" s="25">
        <v>103.03</v>
      </c>
      <c r="H111" s="25">
        <f>ROUND(G111*10/110,2)</f>
        <v>9.3699999999999992</v>
      </c>
      <c r="I111" s="25">
        <f t="shared" si="3"/>
        <v>171.62</v>
      </c>
      <c r="J111" s="19" t="str">
        <f t="shared" si="4"/>
        <v>2. 30. 3.</v>
      </c>
      <c r="K111" s="27"/>
    </row>
    <row r="112" spans="1:11" s="19" customFormat="1" ht="15.75" customHeight="1" x14ac:dyDescent="0.25">
      <c r="A112" s="20">
        <v>24081</v>
      </c>
      <c r="B112" s="21" t="s">
        <v>22</v>
      </c>
      <c r="C112" s="22" t="s">
        <v>141</v>
      </c>
      <c r="D112" s="23" t="s">
        <v>33</v>
      </c>
      <c r="E112" s="24" t="s">
        <v>146</v>
      </c>
      <c r="F112" s="25">
        <v>24.44</v>
      </c>
      <c r="G112" s="25">
        <v>10.3</v>
      </c>
      <c r="H112" s="25">
        <f>ROUND(G112*10/110,2)</f>
        <v>0.94</v>
      </c>
      <c r="I112" s="25">
        <f t="shared" si="3"/>
        <v>34.74</v>
      </c>
      <c r="J112" s="19" t="str">
        <f t="shared" si="4"/>
        <v>2. 30. 4.</v>
      </c>
      <c r="K112" s="27"/>
    </row>
    <row r="113" spans="1:11" s="19" customFormat="1" ht="15.75" customHeight="1" x14ac:dyDescent="0.25">
      <c r="A113" s="20">
        <v>24082</v>
      </c>
      <c r="B113" s="21" t="s">
        <v>22</v>
      </c>
      <c r="C113" s="22" t="s">
        <v>141</v>
      </c>
      <c r="D113" s="23" t="s">
        <v>40</v>
      </c>
      <c r="E113" s="24" t="s">
        <v>147</v>
      </c>
      <c r="F113" s="25">
        <v>28.87</v>
      </c>
      <c r="G113" s="25">
        <v>105.61</v>
      </c>
      <c r="H113" s="25">
        <f>ROUND(105.56*10/110,2)</f>
        <v>9.6</v>
      </c>
      <c r="I113" s="25">
        <f t="shared" si="3"/>
        <v>134.47999999999999</v>
      </c>
      <c r="J113" s="19" t="str">
        <f t="shared" si="4"/>
        <v>2. 30. 5.</v>
      </c>
      <c r="K113" s="27"/>
    </row>
    <row r="114" spans="1:11" s="19" customFormat="1" ht="15.75" customHeight="1" x14ac:dyDescent="0.25">
      <c r="A114" s="20">
        <v>24083</v>
      </c>
      <c r="B114" s="21" t="s">
        <v>22</v>
      </c>
      <c r="C114" s="22" t="s">
        <v>141</v>
      </c>
      <c r="D114" s="23" t="s">
        <v>40</v>
      </c>
      <c r="E114" s="24" t="s">
        <v>148</v>
      </c>
      <c r="F114" s="25">
        <v>28.87</v>
      </c>
      <c r="G114" s="25">
        <v>105.01</v>
      </c>
      <c r="H114" s="25">
        <f>ROUND(104.96*10/110,2)</f>
        <v>9.5399999999999991</v>
      </c>
      <c r="I114" s="25">
        <f>SUM(F114:G114)</f>
        <v>133.88</v>
      </c>
      <c r="J114" s="19" t="str">
        <f t="shared" si="4"/>
        <v>2. 30. 5.</v>
      </c>
      <c r="K114" s="27"/>
    </row>
    <row r="115" spans="1:11" s="19" customFormat="1" ht="15.75" customHeight="1" x14ac:dyDescent="0.25">
      <c r="A115" s="20">
        <v>24084</v>
      </c>
      <c r="B115" s="21" t="s">
        <v>22</v>
      </c>
      <c r="C115" s="22" t="s">
        <v>141</v>
      </c>
      <c r="D115" s="23" t="s">
        <v>131</v>
      </c>
      <c r="E115" s="24" t="s">
        <v>149</v>
      </c>
      <c r="F115" s="25">
        <v>11.43</v>
      </c>
      <c r="G115" s="25">
        <v>105.61</v>
      </c>
      <c r="H115" s="25">
        <f>ROUND(105.56*10/110,2)</f>
        <v>9.6</v>
      </c>
      <c r="I115" s="25">
        <f>SUM(F115:G115)</f>
        <v>117.03999999999999</v>
      </c>
      <c r="J115" s="19" t="str">
        <f t="shared" si="4"/>
        <v>2. 30. 6.</v>
      </c>
      <c r="K115" s="27"/>
    </row>
    <row r="116" spans="1:11" s="19" customFormat="1" ht="15.75" customHeight="1" x14ac:dyDescent="0.25">
      <c r="A116" s="20">
        <v>24085</v>
      </c>
      <c r="B116" s="21" t="s">
        <v>22</v>
      </c>
      <c r="C116" s="22" t="s">
        <v>141</v>
      </c>
      <c r="D116" s="23" t="s">
        <v>131</v>
      </c>
      <c r="E116" s="24" t="s">
        <v>150</v>
      </c>
      <c r="F116" s="25">
        <v>11.43</v>
      </c>
      <c r="G116" s="25">
        <v>105.01</v>
      </c>
      <c r="H116" s="25">
        <f>ROUND(104.96*10/110,2)</f>
        <v>9.5399999999999991</v>
      </c>
      <c r="I116" s="25">
        <f>SUM(F116:G116)</f>
        <v>116.44</v>
      </c>
      <c r="J116" s="19" t="str">
        <f t="shared" si="4"/>
        <v>2. 30. 6.</v>
      </c>
      <c r="K116" s="27"/>
    </row>
    <row r="117" spans="1:11" s="19" customFormat="1" ht="32.25" customHeight="1" x14ac:dyDescent="0.25">
      <c r="A117" s="20"/>
      <c r="B117" s="21" t="s">
        <v>22</v>
      </c>
      <c r="C117" s="22" t="s">
        <v>74</v>
      </c>
      <c r="D117" s="23" t="s">
        <v>18</v>
      </c>
      <c r="E117" s="24" t="s">
        <v>151</v>
      </c>
      <c r="F117" s="25"/>
      <c r="G117" s="25"/>
      <c r="H117" s="25"/>
      <c r="I117" s="25"/>
      <c r="J117" s="19" t="str">
        <f t="shared" si="4"/>
        <v xml:space="preserve">2. 32. </v>
      </c>
      <c r="K117" s="27"/>
    </row>
    <row r="118" spans="1:11" s="19" customFormat="1" ht="15.75" customHeight="1" x14ac:dyDescent="0.25">
      <c r="A118" s="20">
        <v>24086</v>
      </c>
      <c r="B118" s="21" t="s">
        <v>22</v>
      </c>
      <c r="C118" s="22" t="s">
        <v>74</v>
      </c>
      <c r="D118" s="23" t="s">
        <v>22</v>
      </c>
      <c r="E118" s="24" t="s">
        <v>152</v>
      </c>
      <c r="F118" s="25">
        <v>3.43</v>
      </c>
      <c r="G118" s="25">
        <v>1.99</v>
      </c>
      <c r="H118" s="25">
        <f>ROUND(1.72*10/110,2)</f>
        <v>0.16</v>
      </c>
      <c r="I118" s="25">
        <f t="shared" si="3"/>
        <v>5.42</v>
      </c>
      <c r="J118" s="19" t="str">
        <f t="shared" si="4"/>
        <v>2. 32. 2.</v>
      </c>
      <c r="K118" s="27"/>
    </row>
    <row r="119" spans="1:11" s="32" customFormat="1" x14ac:dyDescent="0.25">
      <c r="A119" s="29"/>
      <c r="B119" s="30"/>
      <c r="C119" s="31"/>
      <c r="F119" s="33"/>
      <c r="I119" s="34"/>
    </row>
    <row r="120" spans="1:11" s="32" customFormat="1" x14ac:dyDescent="0.25">
      <c r="A120" s="35" t="s">
        <v>153</v>
      </c>
      <c r="B120" s="35"/>
      <c r="C120" s="36"/>
      <c r="D120" s="36"/>
      <c r="E120" s="36"/>
      <c r="F120" s="33"/>
      <c r="G120" s="37"/>
      <c r="H120" s="37"/>
      <c r="I120" s="38"/>
    </row>
    <row r="121" spans="1:11" s="40" customFormat="1" ht="17.25" customHeight="1" x14ac:dyDescent="0.2">
      <c r="A121" s="39" t="s">
        <v>154</v>
      </c>
      <c r="B121" s="39"/>
      <c r="C121" s="39"/>
      <c r="D121" s="39"/>
      <c r="E121" s="39"/>
      <c r="F121" s="39"/>
      <c r="G121" s="39"/>
      <c r="H121" s="39"/>
      <c r="I121" s="39"/>
    </row>
    <row r="122" spans="1:11" ht="32.25" customHeight="1" x14ac:dyDescent="0.25">
      <c r="A122" s="41" t="s">
        <v>155</v>
      </c>
      <c r="B122" s="41"/>
      <c r="C122" s="41"/>
      <c r="D122" s="41"/>
      <c r="E122" s="41"/>
      <c r="F122" s="41"/>
      <c r="G122" s="41"/>
      <c r="H122" s="41"/>
      <c r="I122" s="41"/>
    </row>
    <row r="123" spans="1:11" ht="32.25" customHeight="1" x14ac:dyDescent="0.25">
      <c r="A123" s="41" t="s">
        <v>156</v>
      </c>
      <c r="B123" s="41"/>
      <c r="C123" s="41"/>
      <c r="D123" s="41"/>
      <c r="E123" s="41"/>
      <c r="F123" s="41"/>
      <c r="G123" s="41"/>
      <c r="H123" s="41"/>
      <c r="I123" s="41"/>
    </row>
    <row r="125" spans="1:11" x14ac:dyDescent="0.25">
      <c r="A125" s="1" t="s">
        <v>157</v>
      </c>
      <c r="F125" s="1" t="s">
        <v>158</v>
      </c>
    </row>
    <row r="127" spans="1:11" x14ac:dyDescent="0.25">
      <c r="A127" s="1" t="s">
        <v>159</v>
      </c>
      <c r="F127" s="1" t="s">
        <v>160</v>
      </c>
    </row>
  </sheetData>
  <mergeCells count="9">
    <mergeCell ref="A121:I121"/>
    <mergeCell ref="A122:I122"/>
    <mergeCell ref="A123:I123"/>
    <mergeCell ref="A8:J8"/>
    <mergeCell ref="A9:I9"/>
    <mergeCell ref="A10:I10"/>
    <mergeCell ref="A11:I11"/>
    <mergeCell ref="B13:D13"/>
    <mergeCell ref="B14:D14"/>
  </mergeCells>
  <pageMargins left="0.78740157480314965" right="0.59055118110236227" top="0.78740157480314965" bottom="0.78740157480314965" header="0.31496062992125984" footer="0.31496062992125984"/>
  <pageSetup paperSize="9" scale="58" orientation="portrait" verticalDpi="0" r:id="rId1"/>
  <rowBreaks count="1" manualBreakCount="1"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РБ</vt:lpstr>
      <vt:lpstr>РБ!Заголовки_для_печати</vt:lpstr>
      <vt:lpstr>РБ!Область_печати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2025-07-31T13:34:43Z</cp:lastPrinted>
  <dcterms:created xsi:type="dcterms:W3CDTF">2025-07-31T13:34:39Z</dcterms:created>
  <dcterms:modified xsi:type="dcterms:W3CDTF">2025-07-31T13:35:07Z</dcterms:modified>
</cp:coreProperties>
</file>